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195" windowHeight="7710"/>
  </bookViews>
  <sheets>
    <sheet name="Données" sheetId="2" r:id="rId1"/>
    <sheet name="Coût d'achat" sheetId="1" r:id="rId2"/>
    <sheet name="Coût de production" sheetId="3" r:id="rId3"/>
    <sheet name="Données complémentaires" sheetId="4" r:id="rId4"/>
    <sheet name="Coûtdepro+pertinent" sheetId="5" r:id="rId5"/>
  </sheets>
  <definedNames>
    <definedName name="Centre_de_production">Données!$C$19</definedName>
    <definedName name="table_appro">Données!$B$5:$D$8</definedName>
    <definedName name="Table_coutproduction">Données!$B$13:$E$18</definedName>
    <definedName name="UOappro">Données!$B$5:$B$8</definedName>
    <definedName name="UOproduction">Données!$B$13:$B$18</definedName>
  </definedNames>
  <calcPr calcId="125725"/>
</workbook>
</file>

<file path=xl/calcChain.xml><?xml version="1.0" encoding="utf-8"?>
<calcChain xmlns="http://schemas.openxmlformats.org/spreadsheetml/2006/main">
  <c r="J33" i="3"/>
  <c r="G33"/>
  <c r="D33"/>
  <c r="J32"/>
  <c r="G32"/>
  <c r="D32"/>
  <c r="J18"/>
  <c r="G18"/>
  <c r="D18"/>
  <c r="J17"/>
  <c r="G17"/>
  <c r="D17"/>
  <c r="J28"/>
  <c r="G28"/>
  <c r="D28"/>
  <c r="J27"/>
  <c r="G27"/>
  <c r="D27"/>
  <c r="J23"/>
  <c r="G23"/>
  <c r="D23"/>
  <c r="J22"/>
  <c r="G22"/>
  <c r="D22"/>
  <c r="J13"/>
  <c r="G13"/>
  <c r="D13"/>
  <c r="J12"/>
  <c r="G12"/>
  <c r="D12"/>
  <c r="J9"/>
  <c r="D9"/>
  <c r="G9"/>
  <c r="E9" s="1"/>
  <c r="I20" i="1"/>
  <c r="F20"/>
  <c r="J20" s="1"/>
  <c r="I16"/>
  <c r="F16"/>
  <c r="I12"/>
  <c r="F12"/>
  <c r="D34" i="3"/>
  <c r="G34"/>
  <c r="J34"/>
  <c r="J35"/>
  <c r="J25" i="5" s="1"/>
  <c r="G35" i="3"/>
  <c r="D35"/>
  <c r="D25" i="5" s="1"/>
  <c r="J30" i="3"/>
  <c r="J23" i="5" s="1"/>
  <c r="G30" i="3"/>
  <c r="G23" i="5" s="1"/>
  <c r="D30" i="3"/>
  <c r="J25"/>
  <c r="J21" i="5" s="1"/>
  <c r="G25" i="3"/>
  <c r="D25"/>
  <c r="D21" i="5" s="1"/>
  <c r="J20" i="3"/>
  <c r="G20"/>
  <c r="G19" i="5" s="1"/>
  <c r="D20" i="3"/>
  <c r="D19" i="5" s="1"/>
  <c r="J15" i="3"/>
  <c r="G15"/>
  <c r="D15"/>
  <c r="J10"/>
  <c r="J15" i="5" s="1"/>
  <c r="G10" i="3"/>
  <c r="D10"/>
  <c r="D15" i="5" s="1"/>
  <c r="J8" i="3"/>
  <c r="G8"/>
  <c r="D8"/>
  <c r="J7"/>
  <c r="G7"/>
  <c r="D7"/>
  <c r="D29"/>
  <c r="G29"/>
  <c r="J29"/>
  <c r="D24"/>
  <c r="G24"/>
  <c r="J24"/>
  <c r="D19"/>
  <c r="G19"/>
  <c r="J19"/>
  <c r="D14"/>
  <c r="G14"/>
  <c r="J14"/>
  <c r="I7" i="1"/>
  <c r="I9" s="1"/>
  <c r="J7"/>
  <c r="F7"/>
  <c r="F9" s="1"/>
  <c r="G7"/>
  <c r="I19"/>
  <c r="J19"/>
  <c r="I21"/>
  <c r="I15"/>
  <c r="I17" s="1"/>
  <c r="J15"/>
  <c r="I8"/>
  <c r="F8"/>
  <c r="I11"/>
  <c r="I13" s="1"/>
  <c r="J11"/>
  <c r="F19"/>
  <c r="F21" s="1"/>
  <c r="G19"/>
  <c r="F15"/>
  <c r="F17" s="1"/>
  <c r="G15"/>
  <c r="F11"/>
  <c r="F13" s="1"/>
  <c r="G11"/>
  <c r="G25" i="5"/>
  <c r="C24"/>
  <c r="D23"/>
  <c r="C22"/>
  <c r="G21"/>
  <c r="C20"/>
  <c r="J19"/>
  <c r="C18"/>
  <c r="C16"/>
  <c r="D17"/>
  <c r="G17"/>
  <c r="J17"/>
  <c r="C14"/>
  <c r="G15"/>
  <c r="D8"/>
  <c r="G8"/>
  <c r="J8"/>
  <c r="D9"/>
  <c r="G9"/>
  <c r="J9"/>
  <c r="D10"/>
  <c r="G10"/>
  <c r="J10"/>
  <c r="J7"/>
  <c r="D6"/>
  <c r="D7"/>
  <c r="G6"/>
  <c r="G7"/>
  <c r="J6"/>
  <c r="J11"/>
  <c r="G11"/>
  <c r="D11"/>
  <c r="C14" i="4"/>
  <c r="E24" i="3"/>
  <c r="K24" s="1"/>
  <c r="L24" s="1"/>
  <c r="F24" l="1"/>
  <c r="E14"/>
  <c r="K14" s="1"/>
  <c r="L14" s="1"/>
  <c r="E34"/>
  <c r="H34" s="1"/>
  <c r="I34" s="1"/>
  <c r="F34"/>
  <c r="F14"/>
  <c r="H24"/>
  <c r="I24" s="1"/>
  <c r="E8" i="5"/>
  <c r="F8" s="1"/>
  <c r="H14" i="3"/>
  <c r="I14" s="1"/>
  <c r="E9" i="5"/>
  <c r="H9" s="1"/>
  <c r="I9" s="1"/>
  <c r="E19" i="3"/>
  <c r="K19" s="1"/>
  <c r="L19" s="1"/>
  <c r="E29"/>
  <c r="K29" s="1"/>
  <c r="L29" s="1"/>
  <c r="H19"/>
  <c r="I19" s="1"/>
  <c r="H29"/>
  <c r="I29" s="1"/>
  <c r="H7" i="1"/>
  <c r="K7"/>
  <c r="G16"/>
  <c r="H16" s="1"/>
  <c r="K11"/>
  <c r="G8"/>
  <c r="H8" s="1"/>
  <c r="J8"/>
  <c r="K8" s="1"/>
  <c r="K9" s="1"/>
  <c r="J9" s="1"/>
  <c r="K15"/>
  <c r="J12"/>
  <c r="K12" s="1"/>
  <c r="F19" i="3"/>
  <c r="E10" i="5"/>
  <c r="K10" s="1"/>
  <c r="L10" s="1"/>
  <c r="J16" i="1"/>
  <c r="K16" s="1"/>
  <c r="K17" s="1"/>
  <c r="J17" s="1"/>
  <c r="G20"/>
  <c r="H20" s="1"/>
  <c r="M14" i="3"/>
  <c r="K9" i="5"/>
  <c r="L9" s="1"/>
  <c r="K19" i="1"/>
  <c r="G12"/>
  <c r="H12" s="1"/>
  <c r="K9" i="3"/>
  <c r="L9" s="1"/>
  <c r="H9"/>
  <c r="I9" s="1"/>
  <c r="F9"/>
  <c r="K20" i="1"/>
  <c r="K21" s="1"/>
  <c r="J21" s="1"/>
  <c r="M8" i="5"/>
  <c r="H11" i="1"/>
  <c r="H15"/>
  <c r="H19"/>
  <c r="M24" i="3" l="1"/>
  <c r="H8" i="5"/>
  <c r="I8" s="1"/>
  <c r="K8"/>
  <c r="L8" s="1"/>
  <c r="F9"/>
  <c r="K13" i="1"/>
  <c r="J13" s="1"/>
  <c r="L7"/>
  <c r="K34" i="3"/>
  <c r="L34" s="1"/>
  <c r="M34" s="1"/>
  <c r="E33"/>
  <c r="E18"/>
  <c r="E28"/>
  <c r="E23"/>
  <c r="E13"/>
  <c r="L20" i="1"/>
  <c r="H10" i="5"/>
  <c r="I10" s="1"/>
  <c r="F10"/>
  <c r="M10" s="1"/>
  <c r="E7"/>
  <c r="H7" s="1"/>
  <c r="I7" s="1"/>
  <c r="H9" i="1"/>
  <c r="M19" i="3"/>
  <c r="F29"/>
  <c r="M29" s="1"/>
  <c r="M9" i="5"/>
  <c r="L8" i="1"/>
  <c r="L12"/>
  <c r="M9" i="3"/>
  <c r="E8"/>
  <c r="H8" s="1"/>
  <c r="I8" s="1"/>
  <c r="L16" i="1"/>
  <c r="H17"/>
  <c r="L15"/>
  <c r="K8" i="3"/>
  <c r="L8" s="1"/>
  <c r="H21" i="1"/>
  <c r="L19"/>
  <c r="H13"/>
  <c r="L11"/>
  <c r="L9"/>
  <c r="G9"/>
  <c r="E32" i="3" l="1"/>
  <c r="E17"/>
  <c r="E27"/>
  <c r="E22"/>
  <c r="E12"/>
  <c r="H13"/>
  <c r="I13" s="1"/>
  <c r="F13"/>
  <c r="M13" s="1"/>
  <c r="K13"/>
  <c r="L13" s="1"/>
  <c r="H28"/>
  <c r="I28" s="1"/>
  <c r="F28"/>
  <c r="K28"/>
  <c r="L28" s="1"/>
  <c r="H33"/>
  <c r="I33" s="1"/>
  <c r="F33"/>
  <c r="K33"/>
  <c r="L33" s="1"/>
  <c r="H23"/>
  <c r="I23" s="1"/>
  <c r="F23"/>
  <c r="K23"/>
  <c r="L23" s="1"/>
  <c r="H18"/>
  <c r="I18" s="1"/>
  <c r="F18"/>
  <c r="K18"/>
  <c r="L18" s="1"/>
  <c r="K7" i="5"/>
  <c r="L7" s="1"/>
  <c r="F7"/>
  <c r="F8" i="3"/>
  <c r="M8"/>
  <c r="E6" i="5"/>
  <c r="E7" i="3"/>
  <c r="G13" i="1"/>
  <c r="L13"/>
  <c r="G21"/>
  <c r="L21"/>
  <c r="L17"/>
  <c r="G17"/>
  <c r="M7" i="5"/>
  <c r="M18" i="3" l="1"/>
  <c r="M33"/>
  <c r="H12"/>
  <c r="I12" s="1"/>
  <c r="I15" s="1"/>
  <c r="H15" s="1"/>
  <c r="F12"/>
  <c r="F15" s="1"/>
  <c r="E15" s="1"/>
  <c r="K12"/>
  <c r="L12" s="1"/>
  <c r="H27"/>
  <c r="I27" s="1"/>
  <c r="I30" s="1"/>
  <c r="H30" s="1"/>
  <c r="K27"/>
  <c r="L27" s="1"/>
  <c r="F27"/>
  <c r="F30" s="1"/>
  <c r="E30" s="1"/>
  <c r="H32"/>
  <c r="I32" s="1"/>
  <c r="I35" s="1"/>
  <c r="H35" s="1"/>
  <c r="F32"/>
  <c r="F35" s="1"/>
  <c r="E35" s="1"/>
  <c r="K32"/>
  <c r="L32" s="1"/>
  <c r="M23"/>
  <c r="H22"/>
  <c r="I22" s="1"/>
  <c r="I25" s="1"/>
  <c r="H25" s="1"/>
  <c r="K22"/>
  <c r="L22" s="1"/>
  <c r="F22"/>
  <c r="F25" s="1"/>
  <c r="E25" s="1"/>
  <c r="H17"/>
  <c r="I17" s="1"/>
  <c r="I20" s="1"/>
  <c r="H20" s="1"/>
  <c r="F17"/>
  <c r="F20" s="1"/>
  <c r="E20" s="1"/>
  <c r="K17"/>
  <c r="L17" s="1"/>
  <c r="M28"/>
  <c r="H7"/>
  <c r="I7" s="1"/>
  <c r="I10" s="1"/>
  <c r="K7"/>
  <c r="L7" s="1"/>
  <c r="L10" s="1"/>
  <c r="F7"/>
  <c r="F6" i="5"/>
  <c r="H6"/>
  <c r="I6" s="1"/>
  <c r="I11" s="1"/>
  <c r="H11" s="1"/>
  <c r="K6"/>
  <c r="L6" s="1"/>
  <c r="L11" s="1"/>
  <c r="K11" s="1"/>
  <c r="M32" i="3" l="1"/>
  <c r="L35"/>
  <c r="K35" s="1"/>
  <c r="M27"/>
  <c r="L30"/>
  <c r="K30" s="1"/>
  <c r="M12"/>
  <c r="L15"/>
  <c r="K15" s="1"/>
  <c r="M17"/>
  <c r="L20"/>
  <c r="K20" s="1"/>
  <c r="K19" i="5" s="1"/>
  <c r="M22" i="3"/>
  <c r="L25"/>
  <c r="K25" s="1"/>
  <c r="H21" i="5"/>
  <c r="I21"/>
  <c r="H25"/>
  <c r="I25"/>
  <c r="K17"/>
  <c r="L17"/>
  <c r="H17"/>
  <c r="I17"/>
  <c r="H23"/>
  <c r="I23"/>
  <c r="F10" i="3"/>
  <c r="M7"/>
  <c r="H10"/>
  <c r="H15" i="5" s="1"/>
  <c r="I15"/>
  <c r="K21"/>
  <c r="L21"/>
  <c r="M6"/>
  <c r="F11"/>
  <c r="H19"/>
  <c r="I19"/>
  <c r="K25"/>
  <c r="L25"/>
  <c r="K23"/>
  <c r="L23"/>
  <c r="K10" i="3"/>
  <c r="K15" i="5" s="1"/>
  <c r="L15"/>
  <c r="L19" l="1"/>
  <c r="M15" i="3"/>
  <c r="M17" i="5" s="1"/>
  <c r="E17"/>
  <c r="F17"/>
  <c r="F21"/>
  <c r="E21"/>
  <c r="M25" i="3"/>
  <c r="M21" i="5" s="1"/>
  <c r="E10" i="3"/>
  <c r="E15" i="5" s="1"/>
  <c r="M10" i="3"/>
  <c r="M15" i="5" s="1"/>
  <c r="F15"/>
  <c r="M35" i="3"/>
  <c r="M25" i="5" s="1"/>
  <c r="E25"/>
  <c r="F25"/>
  <c r="E23"/>
  <c r="M30" i="3"/>
  <c r="M23" i="5" s="1"/>
  <c r="F23"/>
  <c r="E11"/>
  <c r="M11"/>
  <c r="E19"/>
  <c r="M20" i="3"/>
  <c r="M19" i="5" s="1"/>
  <c r="F19"/>
</calcChain>
</file>

<file path=xl/sharedStrings.xml><?xml version="1.0" encoding="utf-8"?>
<sst xmlns="http://schemas.openxmlformats.org/spreadsheetml/2006/main" count="146" uniqueCount="43">
  <si>
    <t>A</t>
  </si>
  <si>
    <t>B</t>
  </si>
  <si>
    <t>C</t>
  </si>
  <si>
    <t>M1</t>
  </si>
  <si>
    <t>M2</t>
  </si>
  <si>
    <t>Achat matières premières</t>
  </si>
  <si>
    <t>Total</t>
  </si>
  <si>
    <t>Coût d'achat</t>
  </si>
  <si>
    <t>Centre approvisionnement</t>
  </si>
  <si>
    <t>Prix d'achat unitaire</t>
  </si>
  <si>
    <t>Quantités achetées</t>
  </si>
  <si>
    <t>Nombre de commandes</t>
  </si>
  <si>
    <t>Montant des achats</t>
  </si>
  <si>
    <t>Matières</t>
  </si>
  <si>
    <t>Produits</t>
  </si>
  <si>
    <t>Temps machine</t>
  </si>
  <si>
    <t>Nombre de lots</t>
  </si>
  <si>
    <t>Quantités produites</t>
  </si>
  <si>
    <t>Centre de production</t>
  </si>
  <si>
    <t>Montant</t>
  </si>
  <si>
    <t>Quantités</t>
  </si>
  <si>
    <t>Coût de production</t>
  </si>
  <si>
    <t>Main d'œuvre directe</t>
  </si>
  <si>
    <t>Centre montage</t>
  </si>
  <si>
    <t>Total  Ancien centre de production</t>
  </si>
  <si>
    <t>Main d'oeuvre directe</t>
  </si>
  <si>
    <t>Consommations M1</t>
  </si>
  <si>
    <t>Consommations M2</t>
  </si>
  <si>
    <t>Temps de M.O.D.</t>
  </si>
  <si>
    <t>Eléments</t>
  </si>
  <si>
    <t>Critère retenu</t>
  </si>
  <si>
    <t>Centre production</t>
  </si>
  <si>
    <t>Rappel des coûts de production calculés avec 1 seul centre de production suivant le critère retenu</t>
  </si>
  <si>
    <t>Unité d'œuvre retenue :</t>
  </si>
  <si>
    <t>Unité d'œuvre retenue: :</t>
  </si>
  <si>
    <t>Centre découpe</t>
  </si>
  <si>
    <t>Quantité</t>
  </si>
  <si>
    <t>Prix
unitaire</t>
  </si>
  <si>
    <r>
      <t xml:space="preserve">Zones de saisie </t>
    </r>
    <r>
      <rPr>
        <b/>
        <sz val="11"/>
        <rFont val="Wingdings"/>
        <charset val="2"/>
      </rPr>
      <t>ð</t>
    </r>
  </si>
  <si>
    <t>Coût
unitaire</t>
  </si>
  <si>
    <t>Entreprise REPARTCHARGES - Calcul des coûts complets de production</t>
  </si>
  <si>
    <t>Entreprise REPARTCHARGES - Calcul des coûts complets d'achat</t>
  </si>
  <si>
    <t>Entreprise REPARTCHARGES - Calcul des coûts complets de production plus pertinents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</si>
</sst>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  <numFmt numFmtId="166" formatCode="_-* #,##0\ &quot;€&quot;_-;\-* #,##0\ &quot;€&quot;_-;_-* &quot;-&quot;??\ &quot;€&quot;_-;_-@_-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11"/>
      <color indexed="10"/>
      <name val="Times New Roman"/>
      <family val="1"/>
    </font>
    <font>
      <sz val="11"/>
      <color indexed="9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1"/>
      <color indexed="10"/>
      <name val="Times New Roman"/>
      <family val="1"/>
    </font>
    <font>
      <b/>
      <sz val="11"/>
      <name val="Wingdings"/>
      <charset val="2"/>
    </font>
    <font>
      <b/>
      <sz val="11"/>
      <color indexed="8"/>
      <name val="Times New Roman"/>
      <family val="1"/>
    </font>
    <font>
      <b/>
      <sz val="11"/>
      <color indexed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0" xfId="0" applyFont="1" applyFill="1"/>
    <xf numFmtId="164" fontId="3" fillId="0" borderId="3" xfId="1" applyNumberFormat="1" applyFont="1" applyFill="1" applyBorder="1"/>
    <xf numFmtId="0" fontId="3" fillId="0" borderId="0" xfId="0" applyFont="1" applyAlignment="1"/>
    <xf numFmtId="43" fontId="3" fillId="0" borderId="7" xfId="1" applyNumberFormat="1" applyFont="1" applyBorder="1"/>
    <xf numFmtId="164" fontId="3" fillId="0" borderId="13" xfId="1" applyNumberFormat="1" applyFont="1" applyBorder="1"/>
    <xf numFmtId="0" fontId="3" fillId="2" borderId="0" xfId="0" applyFont="1" applyFill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4" fontId="3" fillId="0" borderId="3" xfId="1" applyNumberFormat="1" applyFont="1" applyBorder="1" applyAlignment="1">
      <alignment horizontal="left" vertical="center"/>
    </xf>
    <xf numFmtId="165" fontId="3" fillId="0" borderId="20" xfId="1" applyNumberFormat="1" applyFont="1" applyBorder="1" applyAlignment="1">
      <alignment horizontal="left" vertical="center"/>
    </xf>
    <xf numFmtId="164" fontId="3" fillId="0" borderId="37" xfId="1" applyNumberFormat="1" applyFont="1" applyBorder="1" applyAlignment="1">
      <alignment horizontal="left" vertical="center"/>
    </xf>
    <xf numFmtId="164" fontId="6" fillId="0" borderId="5" xfId="1" applyNumberFormat="1" applyFont="1" applyBorder="1" applyAlignment="1">
      <alignment horizontal="left" vertical="center"/>
    </xf>
    <xf numFmtId="43" fontId="8" fillId="0" borderId="15" xfId="1" applyNumberFormat="1" applyFont="1" applyBorder="1" applyAlignment="1">
      <alignment horizontal="left" vertical="center"/>
    </xf>
    <xf numFmtId="164" fontId="6" fillId="0" borderId="39" xfId="1" applyNumberFormat="1" applyFont="1" applyBorder="1" applyAlignment="1">
      <alignment horizontal="left" vertical="center"/>
    </xf>
    <xf numFmtId="164" fontId="6" fillId="0" borderId="32" xfId="1" applyNumberFormat="1" applyFont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horizontal="left" vertical="center"/>
    </xf>
    <xf numFmtId="165" fontId="3" fillId="0" borderId="20" xfId="1" applyNumberFormat="1" applyFont="1" applyFill="1" applyBorder="1" applyAlignment="1">
      <alignment horizontal="left" vertical="center"/>
    </xf>
    <xf numFmtId="164" fontId="3" fillId="0" borderId="37" xfId="1" applyNumberFormat="1" applyFont="1" applyFill="1" applyBorder="1" applyAlignment="1">
      <alignment horizontal="left" vertical="center"/>
    </xf>
    <xf numFmtId="164" fontId="6" fillId="0" borderId="5" xfId="1" applyNumberFormat="1" applyFont="1" applyFill="1" applyBorder="1" applyAlignment="1">
      <alignment horizontal="left" vertical="center"/>
    </xf>
    <xf numFmtId="43" fontId="8" fillId="0" borderId="15" xfId="1" applyNumberFormat="1" applyFont="1" applyFill="1" applyBorder="1" applyAlignment="1">
      <alignment horizontal="left" vertical="center"/>
    </xf>
    <xf numFmtId="164" fontId="6" fillId="0" borderId="39" xfId="1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/>
    <xf numFmtId="0" fontId="6" fillId="0" borderId="0" xfId="0" applyFont="1" applyFill="1" applyAlignment="1">
      <alignment horizontal="right"/>
    </xf>
    <xf numFmtId="0" fontId="6" fillId="3" borderId="8" xfId="0" applyFont="1" applyFill="1" applyBorder="1" applyAlignment="1"/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4" xfId="0" applyFont="1" applyFill="1" applyBorder="1"/>
    <xf numFmtId="0" fontId="3" fillId="0" borderId="26" xfId="0" applyFont="1" applyFill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45" xfId="0" applyFont="1" applyFill="1" applyBorder="1"/>
    <xf numFmtId="43" fontId="3" fillId="0" borderId="22" xfId="1" applyNumberFormat="1" applyFont="1" applyBorder="1"/>
    <xf numFmtId="164" fontId="3" fillId="0" borderId="33" xfId="1" applyNumberFormat="1" applyFont="1" applyBorder="1"/>
    <xf numFmtId="164" fontId="3" fillId="0" borderId="23" xfId="1" applyNumberFormat="1" applyFont="1" applyBorder="1"/>
    <xf numFmtId="0" fontId="3" fillId="2" borderId="46" xfId="0" applyFont="1" applyFill="1" applyBorder="1"/>
    <xf numFmtId="164" fontId="3" fillId="0" borderId="25" xfId="1" applyNumberFormat="1" applyFont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4" fontId="3" fillId="0" borderId="21" xfId="1" applyNumberFormat="1" applyFont="1" applyBorder="1" applyAlignment="1">
      <alignment horizontal="left" vertical="center"/>
    </xf>
    <xf numFmtId="164" fontId="3" fillId="0" borderId="22" xfId="1" applyNumberFormat="1" applyFont="1" applyBorder="1" applyAlignment="1">
      <alignment horizontal="left" vertical="center"/>
    </xf>
    <xf numFmtId="164" fontId="3" fillId="0" borderId="23" xfId="1" applyNumberFormat="1" applyFont="1" applyBorder="1" applyAlignment="1">
      <alignment horizontal="left" vertical="center"/>
    </xf>
    <xf numFmtId="0" fontId="3" fillId="0" borderId="21" xfId="0" applyFont="1" applyFill="1" applyBorder="1" applyAlignment="1">
      <alignment vertical="center"/>
    </xf>
    <xf numFmtId="164" fontId="3" fillId="0" borderId="21" xfId="1" applyNumberFormat="1" applyFont="1" applyFill="1" applyBorder="1" applyAlignment="1">
      <alignment horizontal="left" vertical="center"/>
    </xf>
    <xf numFmtId="164" fontId="3" fillId="0" borderId="22" xfId="1" applyNumberFormat="1" applyFont="1" applyFill="1" applyBorder="1" applyAlignment="1">
      <alignment horizontal="left" vertical="center"/>
    </xf>
    <xf numFmtId="164" fontId="3" fillId="0" borderId="23" xfId="1" applyNumberFormat="1" applyFont="1" applyFill="1" applyBorder="1" applyAlignment="1">
      <alignment horizontal="left" vertical="center"/>
    </xf>
    <xf numFmtId="0" fontId="3" fillId="2" borderId="50" xfId="0" applyFont="1" applyFill="1" applyBorder="1"/>
    <xf numFmtId="0" fontId="3" fillId="2" borderId="47" xfId="0" applyFont="1" applyFill="1" applyBorder="1"/>
    <xf numFmtId="164" fontId="3" fillId="0" borderId="21" xfId="1" applyNumberFormat="1" applyFont="1" applyBorder="1"/>
    <xf numFmtId="164" fontId="3" fillId="0" borderId="24" xfId="1" applyNumberFormat="1" applyFont="1" applyBorder="1"/>
    <xf numFmtId="164" fontId="3" fillId="0" borderId="26" xfId="1" applyNumberFormat="1" applyFont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/>
    </xf>
    <xf numFmtId="0" fontId="3" fillId="2" borderId="52" xfId="0" applyFont="1" applyFill="1" applyBorder="1"/>
    <xf numFmtId="43" fontId="3" fillId="0" borderId="20" xfId="1" applyNumberFormat="1" applyFont="1" applyBorder="1"/>
    <xf numFmtId="164" fontId="3" fillId="0" borderId="3" xfId="1" applyNumberFormat="1" applyFont="1" applyBorder="1" applyAlignment="1"/>
    <xf numFmtId="164" fontId="3" fillId="0" borderId="37" xfId="1" applyNumberFormat="1" applyFont="1" applyBorder="1"/>
    <xf numFmtId="164" fontId="3" fillId="2" borderId="3" xfId="1" applyNumberFormat="1" applyFont="1" applyFill="1" applyBorder="1"/>
    <xf numFmtId="43" fontId="3" fillId="2" borderId="20" xfId="1" applyNumberFormat="1" applyFont="1" applyFill="1" applyBorder="1"/>
    <xf numFmtId="164" fontId="3" fillId="2" borderId="4" xfId="1" applyNumberFormat="1" applyFont="1" applyFill="1" applyBorder="1"/>
    <xf numFmtId="164" fontId="3" fillId="2" borderId="3" xfId="1" applyNumberFormat="1" applyFont="1" applyFill="1" applyBorder="1" applyAlignment="1"/>
    <xf numFmtId="164" fontId="3" fillId="2" borderId="37" xfId="1" applyNumberFormat="1" applyFont="1" applyFill="1" applyBorder="1"/>
    <xf numFmtId="43" fontId="3" fillId="0" borderId="20" xfId="1" applyNumberFormat="1" applyFont="1" applyFill="1" applyBorder="1"/>
    <xf numFmtId="164" fontId="6" fillId="0" borderId="5" xfId="1" applyNumberFormat="1" applyFont="1" applyBorder="1" applyAlignment="1">
      <alignment horizontal="center" vertical="center"/>
    </xf>
    <xf numFmtId="43" fontId="8" fillId="0" borderId="1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39" xfId="1" applyNumberFormat="1" applyFont="1" applyBorder="1" applyAlignment="1">
      <alignment horizontal="center" vertical="center"/>
    </xf>
    <xf numFmtId="164" fontId="6" fillId="0" borderId="32" xfId="1" applyNumberFormat="1" applyFont="1" applyBorder="1"/>
    <xf numFmtId="164" fontId="6" fillId="2" borderId="5" xfId="1" applyNumberFormat="1" applyFont="1" applyFill="1" applyBorder="1" applyAlignment="1">
      <alignment horizontal="center" vertical="center"/>
    </xf>
    <xf numFmtId="164" fontId="10" fillId="0" borderId="32" xfId="1" applyNumberFormat="1" applyFont="1" applyBorder="1"/>
    <xf numFmtId="164" fontId="6" fillId="0" borderId="5" xfId="1" applyNumberFormat="1" applyFont="1" applyFill="1" applyBorder="1" applyAlignment="1">
      <alignment horizontal="center" vertical="center"/>
    </xf>
    <xf numFmtId="164" fontId="10" fillId="0" borderId="32" xfId="1" applyNumberFormat="1" applyFont="1" applyFill="1" applyBorder="1"/>
    <xf numFmtId="164" fontId="3" fillId="0" borderId="0" xfId="1" applyNumberFormat="1" applyFont="1" applyFill="1" applyBorder="1" applyAlignment="1">
      <alignment horizontal="center" vertical="center"/>
    </xf>
    <xf numFmtId="43" fontId="4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horizontal="center" vertical="center"/>
    </xf>
    <xf numFmtId="43" fontId="3" fillId="0" borderId="7" xfId="1" applyNumberFormat="1" applyFont="1" applyBorder="1" applyAlignment="1">
      <alignment horizontal="center" vertical="center"/>
    </xf>
    <xf numFmtId="44" fontId="3" fillId="0" borderId="0" xfId="2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4" fontId="3" fillId="0" borderId="0" xfId="2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43" fontId="3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166" fontId="6" fillId="0" borderId="0" xfId="2" applyNumberFormat="1" applyFont="1" applyAlignment="1">
      <alignment vertical="center"/>
    </xf>
    <xf numFmtId="164" fontId="6" fillId="0" borderId="34" xfId="1" applyNumberFormat="1" applyFont="1" applyBorder="1" applyAlignment="1">
      <alignment horizontal="left" vertical="center"/>
    </xf>
    <xf numFmtId="164" fontId="6" fillId="0" borderId="38" xfId="1" applyNumberFormat="1" applyFont="1" applyBorder="1" applyAlignment="1">
      <alignment horizontal="left" vertical="center"/>
    </xf>
    <xf numFmtId="164" fontId="6" fillId="0" borderId="0" xfId="1" applyNumberFormat="1" applyFont="1" applyAlignment="1">
      <alignment vertical="center"/>
    </xf>
    <xf numFmtId="164" fontId="6" fillId="0" borderId="34" xfId="1" applyNumberFormat="1" applyFont="1" applyBorder="1"/>
    <xf numFmtId="164" fontId="6" fillId="0" borderId="35" xfId="1" applyNumberFormat="1" applyFont="1" applyBorder="1"/>
    <xf numFmtId="164" fontId="6" fillId="0" borderId="38" xfId="1" applyNumberFormat="1" applyFont="1" applyBorder="1"/>
    <xf numFmtId="164" fontId="6" fillId="0" borderId="0" xfId="1" applyNumberFormat="1" applyFont="1"/>
    <xf numFmtId="164" fontId="10" fillId="0" borderId="38" xfId="1" applyNumberFormat="1" applyFont="1" applyBorder="1"/>
    <xf numFmtId="164" fontId="11" fillId="0" borderId="0" xfId="1" applyNumberFormat="1" applyFont="1"/>
    <xf numFmtId="164" fontId="10" fillId="0" borderId="38" xfId="1" applyNumberFormat="1" applyFont="1" applyFill="1" applyBorder="1"/>
    <xf numFmtId="0" fontId="11" fillId="0" borderId="0" xfId="0" applyFont="1"/>
    <xf numFmtId="43" fontId="3" fillId="0" borderId="22" xfId="1" applyNumberFormat="1" applyFont="1" applyBorder="1" applyAlignment="1">
      <alignment horizontal="center" vertical="center"/>
    </xf>
    <xf numFmtId="43" fontId="3" fillId="0" borderId="30" xfId="1" applyNumberFormat="1" applyFont="1" applyBorder="1" applyAlignment="1">
      <alignment horizontal="center" vertical="center"/>
    </xf>
    <xf numFmtId="0" fontId="3" fillId="0" borderId="45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37" fontId="3" fillId="0" borderId="34" xfId="2" applyNumberFormat="1" applyFont="1" applyBorder="1" applyAlignment="1">
      <alignment vertical="center"/>
    </xf>
    <xf numFmtId="37" fontId="3" fillId="0" borderId="35" xfId="2" applyNumberFormat="1" applyFont="1" applyBorder="1" applyAlignment="1">
      <alignment vertical="center"/>
    </xf>
    <xf numFmtId="37" fontId="3" fillId="0" borderId="28" xfId="2" applyNumberFormat="1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64" fontId="3" fillId="0" borderId="21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37" fontId="6" fillId="0" borderId="32" xfId="2" applyNumberFormat="1" applyFont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164" fontId="6" fillId="0" borderId="17" xfId="1" applyNumberFormat="1" applyFont="1" applyFill="1" applyBorder="1" applyAlignment="1">
      <alignment vertical="center"/>
    </xf>
    <xf numFmtId="43" fontId="6" fillId="0" borderId="17" xfId="1" applyNumberFormat="1" applyFont="1" applyFill="1" applyBorder="1" applyAlignment="1">
      <alignment vertical="center"/>
    </xf>
    <xf numFmtId="164" fontId="6" fillId="0" borderId="17" xfId="1" applyNumberFormat="1" applyFont="1" applyFill="1" applyBorder="1" applyAlignment="1">
      <alignment horizontal="center" vertical="center"/>
    </xf>
    <xf numFmtId="44" fontId="6" fillId="0" borderId="18" xfId="2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64" fontId="6" fillId="0" borderId="48" xfId="2" applyNumberFormat="1" applyFont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43" fontId="6" fillId="0" borderId="17" xfId="1" applyFont="1" applyFill="1" applyBorder="1" applyAlignment="1">
      <alignment horizontal="center" vertical="center"/>
    </xf>
    <xf numFmtId="164" fontId="6" fillId="0" borderId="18" xfId="2" applyNumberFormat="1" applyFont="1" applyBorder="1" applyAlignment="1">
      <alignment vertical="center"/>
    </xf>
    <xf numFmtId="43" fontId="6" fillId="0" borderId="17" xfId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43" fontId="8" fillId="0" borderId="15" xfId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164" fontId="6" fillId="0" borderId="39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3" fontId="3" fillId="3" borderId="7" xfId="0" applyNumberFormat="1" applyFont="1" applyFill="1" applyBorder="1" applyAlignment="1" applyProtection="1">
      <protection locked="0"/>
    </xf>
    <xf numFmtId="3" fontId="3" fillId="3" borderId="25" xfId="0" applyNumberFormat="1" applyFont="1" applyFill="1" applyBorder="1" applyAlignment="1" applyProtection="1">
      <protection locked="0"/>
    </xf>
    <xf numFmtId="3" fontId="3" fillId="3" borderId="7" xfId="0" applyNumberFormat="1" applyFont="1" applyFill="1" applyBorder="1" applyProtection="1">
      <protection locked="0"/>
    </xf>
    <xf numFmtId="3" fontId="3" fillId="3" borderId="25" xfId="0" applyNumberFormat="1" applyFont="1" applyFill="1" applyBorder="1" applyProtection="1">
      <protection locked="0"/>
    </xf>
    <xf numFmtId="3" fontId="3" fillId="3" borderId="27" xfId="0" applyNumberFormat="1" applyFont="1" applyFill="1" applyBorder="1" applyAlignment="1" applyProtection="1">
      <alignment horizontal="center"/>
      <protection locked="0"/>
    </xf>
    <xf numFmtId="3" fontId="3" fillId="3" borderId="28" xfId="0" applyNumberFormat="1" applyFont="1" applyFill="1" applyBorder="1" applyAlignment="1" applyProtection="1">
      <alignment horizontal="center"/>
      <protection locked="0"/>
    </xf>
    <xf numFmtId="3" fontId="3" fillId="3" borderId="29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166" fontId="6" fillId="6" borderId="34" xfId="2" applyNumberFormat="1" applyFont="1" applyFill="1" applyBorder="1" applyAlignment="1">
      <alignment horizontal="center" vertical="center"/>
    </xf>
    <xf numFmtId="166" fontId="6" fillId="6" borderId="28" xfId="2" applyNumberFormat="1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6" borderId="42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49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3" fontId="3" fillId="0" borderId="28" xfId="0" applyNumberFormat="1" applyFont="1" applyFill="1" applyBorder="1" applyAlignment="1">
      <alignment horizontal="center"/>
    </xf>
    <xf numFmtId="3" fontId="3" fillId="3" borderId="13" xfId="0" applyNumberFormat="1" applyFont="1" applyFill="1" applyBorder="1" applyAlignment="1" applyProtection="1">
      <alignment horizontal="center"/>
      <protection locked="0"/>
    </xf>
    <xf numFmtId="3" fontId="3" fillId="3" borderId="14" xfId="0" applyNumberFormat="1" applyFont="1" applyFill="1" applyBorder="1" applyAlignment="1" applyProtection="1">
      <alignment horizontal="center"/>
      <protection locked="0"/>
    </xf>
    <xf numFmtId="3" fontId="3" fillId="3" borderId="35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/>
      <protection locked="0"/>
    </xf>
    <xf numFmtId="0" fontId="7" fillId="0" borderId="41" xfId="0" applyFont="1" applyBorder="1" applyProtection="1">
      <protection locked="0"/>
    </xf>
    <xf numFmtId="0" fontId="3" fillId="0" borderId="40" xfId="0" applyFont="1" applyFill="1" applyBorder="1" applyAlignment="1" applyProtection="1">
      <alignment horizontal="center"/>
      <protection locked="0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2" borderId="47" xfId="0" applyFont="1" applyFill="1" applyBorder="1" applyAlignment="1" applyProtection="1">
      <alignment horizontal="center"/>
      <protection locked="0"/>
    </xf>
    <xf numFmtId="0" fontId="3" fillId="0" borderId="47" xfId="0" applyFont="1" applyFill="1" applyBorder="1" applyAlignment="1" applyProtection="1">
      <alignment horizontal="center"/>
      <protection locked="0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9"/>
  <sheetViews>
    <sheetView showGridLines="0" tabSelected="1" workbookViewId="0">
      <selection activeCell="E2" sqref="E2"/>
    </sheetView>
  </sheetViews>
  <sheetFormatPr baseColWidth="10" defaultRowHeight="15"/>
  <cols>
    <col min="1" max="1" width="3.7109375" style="1" customWidth="1"/>
    <col min="2" max="2" width="25.7109375" style="4" customWidth="1"/>
    <col min="3" max="3" width="13" style="1" customWidth="1"/>
    <col min="4" max="16384" width="11.42578125" style="1"/>
  </cols>
  <sheetData>
    <row r="1" spans="2:5" ht="15.75" thickBot="1"/>
    <row r="2" spans="2:5" ht="15.75" thickBot="1">
      <c r="C2" s="36"/>
      <c r="D2" s="37" t="s">
        <v>38</v>
      </c>
      <c r="E2" s="38"/>
    </row>
    <row r="3" spans="2:5" ht="15.75" thickBot="1"/>
    <row r="4" spans="2:5" s="42" customFormat="1" ht="14.25">
      <c r="B4" s="39" t="s">
        <v>13</v>
      </c>
      <c r="C4" s="40" t="s">
        <v>3</v>
      </c>
      <c r="D4" s="41" t="s">
        <v>4</v>
      </c>
    </row>
    <row r="5" spans="2:5">
      <c r="B5" s="43" t="s">
        <v>9</v>
      </c>
      <c r="C5" s="160"/>
      <c r="D5" s="161"/>
    </row>
    <row r="6" spans="2:5">
      <c r="B6" s="43" t="s">
        <v>10</v>
      </c>
      <c r="C6" s="162"/>
      <c r="D6" s="163"/>
    </row>
    <row r="7" spans="2:5">
      <c r="B7" s="43" t="s">
        <v>12</v>
      </c>
      <c r="C7" s="162"/>
      <c r="D7" s="163"/>
    </row>
    <row r="8" spans="2:5">
      <c r="B8" s="43" t="s">
        <v>11</v>
      </c>
      <c r="C8" s="162"/>
      <c r="D8" s="163"/>
    </row>
    <row r="9" spans="2:5" ht="15.75" thickBot="1">
      <c r="B9" s="44" t="s">
        <v>8</v>
      </c>
      <c r="C9" s="164"/>
      <c r="D9" s="165"/>
    </row>
    <row r="11" spans="2:5" ht="15.75" thickBot="1"/>
    <row r="12" spans="2:5" s="42" customFormat="1" ht="14.25">
      <c r="B12" s="39" t="s">
        <v>14</v>
      </c>
      <c r="C12" s="40" t="s">
        <v>0</v>
      </c>
      <c r="D12" s="40" t="s">
        <v>1</v>
      </c>
      <c r="E12" s="41" t="s">
        <v>2</v>
      </c>
    </row>
    <row r="13" spans="2:5">
      <c r="B13" s="43" t="s">
        <v>26</v>
      </c>
      <c r="C13" s="162"/>
      <c r="D13" s="162"/>
      <c r="E13" s="163"/>
    </row>
    <row r="14" spans="2:5">
      <c r="B14" s="43" t="s">
        <v>27</v>
      </c>
      <c r="C14" s="162"/>
      <c r="D14" s="162"/>
      <c r="E14" s="163"/>
    </row>
    <row r="15" spans="2:5">
      <c r="B15" s="43" t="s">
        <v>28</v>
      </c>
      <c r="C15" s="162"/>
      <c r="D15" s="162"/>
      <c r="E15" s="163"/>
    </row>
    <row r="16" spans="2:5">
      <c r="B16" s="43" t="s">
        <v>15</v>
      </c>
      <c r="C16" s="162"/>
      <c r="D16" s="162"/>
      <c r="E16" s="163"/>
    </row>
    <row r="17" spans="2:5">
      <c r="B17" s="43" t="s">
        <v>16</v>
      </c>
      <c r="C17" s="162"/>
      <c r="D17" s="162"/>
      <c r="E17" s="163"/>
    </row>
    <row r="18" spans="2:5">
      <c r="B18" s="43" t="s">
        <v>17</v>
      </c>
      <c r="C18" s="162"/>
      <c r="D18" s="162"/>
      <c r="E18" s="163"/>
    </row>
    <row r="19" spans="2:5" ht="15.75" thickBot="1">
      <c r="B19" s="44" t="s">
        <v>18</v>
      </c>
      <c r="C19" s="164"/>
      <c r="D19" s="166"/>
      <c r="E19" s="165"/>
    </row>
  </sheetData>
  <sheetProtection sheet="1" objects="1" scenarios="1"/>
  <mergeCells count="2">
    <mergeCell ref="C9:D9"/>
    <mergeCell ref="C19:E19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1:L23"/>
  <sheetViews>
    <sheetView showGridLines="0" topLeftCell="C1" zoomScale="110" zoomScaleNormal="110" workbookViewId="0">
      <selection activeCell="H7" sqref="H7"/>
    </sheetView>
  </sheetViews>
  <sheetFormatPr baseColWidth="10" defaultRowHeight="15"/>
  <cols>
    <col min="1" max="1" width="3.5703125" style="11" customWidth="1"/>
    <col min="2" max="2" width="4.140625" style="11" customWidth="1"/>
    <col min="3" max="3" width="3.7109375" style="11" customWidth="1"/>
    <col min="4" max="4" width="23.7109375" style="11" customWidth="1"/>
    <col min="5" max="5" width="23.7109375" style="12" customWidth="1"/>
    <col min="6" max="11" width="9.7109375" style="11" customWidth="1"/>
    <col min="12" max="12" width="9.7109375" style="109" customWidth="1"/>
    <col min="13" max="16384" width="11.42578125" style="11"/>
  </cols>
  <sheetData>
    <row r="1" spans="4:12" ht="15.75" thickBot="1"/>
    <row r="2" spans="4:12" ht="15.75" thickBot="1">
      <c r="D2" s="167" t="s">
        <v>41</v>
      </c>
      <c r="E2" s="168"/>
      <c r="F2" s="168"/>
      <c r="G2" s="168"/>
      <c r="H2" s="168"/>
      <c r="I2" s="168"/>
      <c r="J2" s="168"/>
      <c r="K2" s="168"/>
      <c r="L2" s="169"/>
    </row>
    <row r="3" spans="4:12" ht="15.75" thickBot="1"/>
    <row r="4" spans="4:12" s="13" customFormat="1" ht="14.25">
      <c r="D4" s="172" t="s">
        <v>29</v>
      </c>
      <c r="E4" s="178" t="s">
        <v>30</v>
      </c>
      <c r="F4" s="172" t="s">
        <v>3</v>
      </c>
      <c r="G4" s="173"/>
      <c r="H4" s="174"/>
      <c r="I4" s="172" t="s">
        <v>4</v>
      </c>
      <c r="J4" s="173"/>
      <c r="K4" s="174"/>
      <c r="L4" s="175" t="s">
        <v>6</v>
      </c>
    </row>
    <row r="5" spans="4:12" s="13" customFormat="1" ht="29.25" thickBot="1">
      <c r="D5" s="177"/>
      <c r="E5" s="179"/>
      <c r="F5" s="14" t="s">
        <v>36</v>
      </c>
      <c r="G5" s="15" t="s">
        <v>37</v>
      </c>
      <c r="H5" s="16" t="s">
        <v>19</v>
      </c>
      <c r="I5" s="14" t="s">
        <v>36</v>
      </c>
      <c r="J5" s="15" t="s">
        <v>37</v>
      </c>
      <c r="K5" s="16" t="s">
        <v>19</v>
      </c>
      <c r="L5" s="176"/>
    </row>
    <row r="6" spans="4:12" s="59" customFormat="1" thickBot="1">
      <c r="D6" s="56"/>
      <c r="E6" s="56"/>
      <c r="F6" s="56"/>
      <c r="G6" s="57"/>
      <c r="H6" s="56"/>
      <c r="I6" s="56"/>
      <c r="J6" s="57"/>
      <c r="K6" s="56"/>
      <c r="L6" s="58"/>
    </row>
    <row r="7" spans="4:12">
      <c r="D7" s="60" t="s">
        <v>5</v>
      </c>
      <c r="E7" s="207" t="s">
        <v>12</v>
      </c>
      <c r="F7" s="61">
        <f>Données!$C$6</f>
        <v>0</v>
      </c>
      <c r="G7" s="62">
        <f>Données!$C$5</f>
        <v>0</v>
      </c>
      <c r="H7" s="63">
        <f>F7*G7</f>
        <v>0</v>
      </c>
      <c r="I7" s="61">
        <f>Données!$D$6</f>
        <v>0</v>
      </c>
      <c r="J7" s="62">
        <f>Données!$D$5</f>
        <v>0</v>
      </c>
      <c r="K7" s="63">
        <f>I7*J7</f>
        <v>0</v>
      </c>
      <c r="L7" s="110">
        <f>SUM(H7,K7)</f>
        <v>0</v>
      </c>
    </row>
    <row r="8" spans="4:12" ht="15.75" thickBot="1">
      <c r="D8" s="17" t="s">
        <v>8</v>
      </c>
      <c r="E8" s="208"/>
      <c r="F8" s="18">
        <f>IF(ISBLANK(E7),"",VLOOKUP(E7,table_appro,2,0))</f>
        <v>0</v>
      </c>
      <c r="G8" s="19" t="e">
        <f>IF(ISBLANK(E7),"",Données!$C$9/('Coût d''achat'!F8+'Coût d''achat'!I8))</f>
        <v>#DIV/0!</v>
      </c>
      <c r="H8" s="20" t="e">
        <f>IF(ISBLANK(E7),"",G8*F8)</f>
        <v>#DIV/0!</v>
      </c>
      <c r="I8" s="18">
        <f>IF(ISBLANK(E7),"",VLOOKUP(E7,table_appro,3,0))</f>
        <v>0</v>
      </c>
      <c r="J8" s="19" t="e">
        <f>IF(ISBLANK(E7),"",Données!$C$9/('Coût d''achat'!F8+'Coût d''achat'!I8))</f>
        <v>#DIV/0!</v>
      </c>
      <c r="K8" s="20" t="e">
        <f>IF(ISBLANK(E7),"",I8*J8)</f>
        <v>#DIV/0!</v>
      </c>
      <c r="L8" s="111" t="e">
        <f>SUM(H8,K8)</f>
        <v>#DIV/0!</v>
      </c>
    </row>
    <row r="9" spans="4:12" s="13" customFormat="1" thickBot="1">
      <c r="D9" s="170" t="s">
        <v>7</v>
      </c>
      <c r="E9" s="171"/>
      <c r="F9" s="21">
        <f>F7</f>
        <v>0</v>
      </c>
      <c r="G9" s="22" t="e">
        <f>H9/F9</f>
        <v>#DIV/0!</v>
      </c>
      <c r="H9" s="23" t="e">
        <f>SUM(H7:H8)</f>
        <v>#DIV/0!</v>
      </c>
      <c r="I9" s="21">
        <f>I7</f>
        <v>0</v>
      </c>
      <c r="J9" s="22" t="e">
        <f>K9/I9</f>
        <v>#DIV/0!</v>
      </c>
      <c r="K9" s="23" t="e">
        <f>SUM(K7:K8)</f>
        <v>#DIV/0!</v>
      </c>
      <c r="L9" s="24" t="e">
        <f>SUM(H9,K9)</f>
        <v>#DIV/0!</v>
      </c>
    </row>
    <row r="10" spans="4:12" ht="15.75" thickBot="1">
      <c r="L10" s="112"/>
    </row>
    <row r="11" spans="4:12">
      <c r="D11" s="64" t="s">
        <v>5</v>
      </c>
      <c r="E11" s="209" t="s">
        <v>9</v>
      </c>
      <c r="F11" s="65">
        <f>Données!$C$6</f>
        <v>0</v>
      </c>
      <c r="G11" s="66">
        <f>Données!$C$5</f>
        <v>0</v>
      </c>
      <c r="H11" s="67">
        <f>F11*G11</f>
        <v>0</v>
      </c>
      <c r="I11" s="65">
        <f>Données!$D$6</f>
        <v>0</v>
      </c>
      <c r="J11" s="66">
        <f>Données!$D$5</f>
        <v>0</v>
      </c>
      <c r="K11" s="67">
        <f>I11*J11</f>
        <v>0</v>
      </c>
      <c r="L11" s="110">
        <f>SUM(H11,K11)</f>
        <v>0</v>
      </c>
    </row>
    <row r="12" spans="4:12" ht="15.75" thickBot="1">
      <c r="D12" s="25" t="s">
        <v>8</v>
      </c>
      <c r="E12" s="210"/>
      <c r="F12" s="26">
        <f>IF(ISBLANK(E11),"",VLOOKUP(E11,table_appro,2,0))</f>
        <v>0</v>
      </c>
      <c r="G12" s="27" t="e">
        <f>IF(ISBLANK(E11),"",Données!$C$9/('Coût d''achat'!F12+'Coût d''achat'!I12))</f>
        <v>#DIV/0!</v>
      </c>
      <c r="H12" s="28" t="e">
        <f>IF(ISBLANK(E11),"",G12*F12)</f>
        <v>#DIV/0!</v>
      </c>
      <c r="I12" s="26">
        <f>IF(ISBLANK(E11),"",VLOOKUP(E11,table_appro,3,0))</f>
        <v>0</v>
      </c>
      <c r="J12" s="27" t="e">
        <f>IF(ISBLANK(E11),"",Données!$C$9/('Coût d''achat'!F12+'Coût d''achat'!I12))</f>
        <v>#DIV/0!</v>
      </c>
      <c r="K12" s="28" t="e">
        <f>IF(ISBLANK(E11),"",I12*J12)</f>
        <v>#DIV/0!</v>
      </c>
      <c r="L12" s="111" t="e">
        <f>SUM(H12,K12)</f>
        <v>#DIV/0!</v>
      </c>
    </row>
    <row r="13" spans="4:12" s="13" customFormat="1" thickBot="1">
      <c r="D13" s="170" t="s">
        <v>7</v>
      </c>
      <c r="E13" s="171"/>
      <c r="F13" s="29">
        <f>F11</f>
        <v>0</v>
      </c>
      <c r="G13" s="30" t="e">
        <f>H13/F13</f>
        <v>#DIV/0!</v>
      </c>
      <c r="H13" s="31" t="e">
        <f>SUM(H11:H12)</f>
        <v>#DIV/0!</v>
      </c>
      <c r="I13" s="29">
        <f>I11</f>
        <v>0</v>
      </c>
      <c r="J13" s="30" t="e">
        <f>K13/I13</f>
        <v>#DIV/0!</v>
      </c>
      <c r="K13" s="31" t="e">
        <f>SUM(K11:K12)</f>
        <v>#DIV/0!</v>
      </c>
      <c r="L13" s="24" t="e">
        <f>SUM(H13,K13)</f>
        <v>#DIV/0!</v>
      </c>
    </row>
    <row r="14" spans="4:12" ht="15.75" thickBot="1">
      <c r="D14" s="32"/>
      <c r="E14" s="33"/>
      <c r="F14" s="32"/>
      <c r="G14" s="32"/>
      <c r="H14" s="32"/>
      <c r="I14" s="32"/>
      <c r="J14" s="32"/>
      <c r="K14" s="32"/>
      <c r="L14" s="112"/>
    </row>
    <row r="15" spans="4:12">
      <c r="D15" s="64" t="s">
        <v>5</v>
      </c>
      <c r="E15" s="209" t="s">
        <v>10</v>
      </c>
      <c r="F15" s="65">
        <f>Données!$C$6</f>
        <v>0</v>
      </c>
      <c r="G15" s="66">
        <f>Données!$C$5</f>
        <v>0</v>
      </c>
      <c r="H15" s="67">
        <f>F15*G15</f>
        <v>0</v>
      </c>
      <c r="I15" s="65">
        <f>Données!$D$6</f>
        <v>0</v>
      </c>
      <c r="J15" s="66">
        <f>Données!$D$5</f>
        <v>0</v>
      </c>
      <c r="K15" s="67">
        <f>I15*J15</f>
        <v>0</v>
      </c>
      <c r="L15" s="110">
        <f>SUM(H15,K15)</f>
        <v>0</v>
      </c>
    </row>
    <row r="16" spans="4:12" ht="15.75" thickBot="1">
      <c r="D16" s="25" t="s">
        <v>8</v>
      </c>
      <c r="E16" s="210"/>
      <c r="F16" s="26">
        <f>IF(ISBLANK(E15),"",VLOOKUP(E15,table_appro,2,0))</f>
        <v>0</v>
      </c>
      <c r="G16" s="27" t="e">
        <f>IF(ISBLANK(E15),"",Données!$C$9/('Coût d''achat'!F16+'Coût d''achat'!I16))</f>
        <v>#DIV/0!</v>
      </c>
      <c r="H16" s="28" t="e">
        <f>IF(ISBLANK(E15),"",G16*F16)</f>
        <v>#DIV/0!</v>
      </c>
      <c r="I16" s="26">
        <f>IF(ISBLANK(E15),"",VLOOKUP(E15,table_appro,3,0))</f>
        <v>0</v>
      </c>
      <c r="J16" s="27" t="e">
        <f>IF(ISBLANK(E15),"",Données!$C$9/('Coût d''achat'!F16+'Coût d''achat'!I16))</f>
        <v>#DIV/0!</v>
      </c>
      <c r="K16" s="28" t="e">
        <f>IF(ISBLANK(E15),"",I16*J16)</f>
        <v>#DIV/0!</v>
      </c>
      <c r="L16" s="111" t="e">
        <f>SUM(H16,K16)</f>
        <v>#DIV/0!</v>
      </c>
    </row>
    <row r="17" spans="4:12" s="13" customFormat="1" thickBot="1">
      <c r="D17" s="170" t="s">
        <v>7</v>
      </c>
      <c r="E17" s="171"/>
      <c r="F17" s="29">
        <f>F15</f>
        <v>0</v>
      </c>
      <c r="G17" s="30" t="e">
        <f>H17/F17</f>
        <v>#DIV/0!</v>
      </c>
      <c r="H17" s="31" t="e">
        <f>SUM(H15:H16)</f>
        <v>#DIV/0!</v>
      </c>
      <c r="I17" s="29">
        <f>I15</f>
        <v>0</v>
      </c>
      <c r="J17" s="30" t="e">
        <f>K17/I17</f>
        <v>#DIV/0!</v>
      </c>
      <c r="K17" s="31" t="e">
        <f>SUM(K15:K16)</f>
        <v>#DIV/0!</v>
      </c>
      <c r="L17" s="24" t="e">
        <f>SUM(H17,K17)</f>
        <v>#DIV/0!</v>
      </c>
    </row>
    <row r="18" spans="4:12" ht="15.75" thickBot="1">
      <c r="D18" s="34"/>
      <c r="E18" s="35"/>
      <c r="F18" s="34"/>
      <c r="G18" s="34"/>
      <c r="H18" s="34"/>
      <c r="I18" s="34"/>
      <c r="J18" s="34"/>
      <c r="K18" s="34"/>
      <c r="L18" s="112"/>
    </row>
    <row r="19" spans="4:12">
      <c r="D19" s="64" t="s">
        <v>5</v>
      </c>
      <c r="E19" s="209" t="s">
        <v>11</v>
      </c>
      <c r="F19" s="65">
        <f>Données!$C$6</f>
        <v>0</v>
      </c>
      <c r="G19" s="66">
        <f>Données!$C$5</f>
        <v>0</v>
      </c>
      <c r="H19" s="67">
        <f>F19*G19</f>
        <v>0</v>
      </c>
      <c r="I19" s="65">
        <f>Données!$D$6</f>
        <v>0</v>
      </c>
      <c r="J19" s="66">
        <f>Données!$D$5</f>
        <v>0</v>
      </c>
      <c r="K19" s="67">
        <f>I19*J19</f>
        <v>0</v>
      </c>
      <c r="L19" s="110">
        <f>SUM(H19,K19)</f>
        <v>0</v>
      </c>
    </row>
    <row r="20" spans="4:12" ht="15.75" thickBot="1">
      <c r="D20" s="25" t="s">
        <v>8</v>
      </c>
      <c r="E20" s="210"/>
      <c r="F20" s="26">
        <f>IF(ISBLANK(E19),"",VLOOKUP(E19,table_appro,2,0))</f>
        <v>0</v>
      </c>
      <c r="G20" s="27" t="e">
        <f>IF(ISBLANK(E19),"",Données!$C$9/('Coût d''achat'!F20+'Coût d''achat'!I20))</f>
        <v>#DIV/0!</v>
      </c>
      <c r="H20" s="28" t="e">
        <f>IF(ISBLANK(E19),"",G20*F20)</f>
        <v>#DIV/0!</v>
      </c>
      <c r="I20" s="26">
        <f>IF(ISBLANK(E19),"",VLOOKUP(E19,table_appro,3,0))</f>
        <v>0</v>
      </c>
      <c r="J20" s="27" t="e">
        <f>IF(ISBLANK(E19),"",Données!$C$9/('Coût d''achat'!F20+'Coût d''achat'!I20))</f>
        <v>#DIV/0!</v>
      </c>
      <c r="K20" s="28" t="e">
        <f>IF(ISBLANK(E19),"",I20*J20)</f>
        <v>#DIV/0!</v>
      </c>
      <c r="L20" s="111" t="e">
        <f>SUM(H20,K20)</f>
        <v>#DIV/0!</v>
      </c>
    </row>
    <row r="21" spans="4:12" s="13" customFormat="1" thickBot="1">
      <c r="D21" s="170" t="s">
        <v>7</v>
      </c>
      <c r="E21" s="171"/>
      <c r="F21" s="29">
        <f>F19</f>
        <v>0</v>
      </c>
      <c r="G21" s="30" t="e">
        <f>H21/F21</f>
        <v>#DIV/0!</v>
      </c>
      <c r="H21" s="31" t="e">
        <f>SUM(H19:H20)</f>
        <v>#DIV/0!</v>
      </c>
      <c r="I21" s="29">
        <f>I19</f>
        <v>0</v>
      </c>
      <c r="J21" s="30" t="e">
        <f>K21/I21</f>
        <v>#DIV/0!</v>
      </c>
      <c r="K21" s="31" t="e">
        <f>SUM(K19:K20)</f>
        <v>#DIV/0!</v>
      </c>
      <c r="L21" s="24" t="e">
        <f>SUM(H21,K21)</f>
        <v>#DIV/0!</v>
      </c>
    </row>
    <row r="22" spans="4:12">
      <c r="D22" s="34"/>
      <c r="E22" s="35"/>
      <c r="F22" s="34"/>
      <c r="G22" s="34"/>
      <c r="H22" s="34"/>
      <c r="I22" s="34"/>
      <c r="J22" s="34"/>
      <c r="K22" s="34"/>
    </row>
    <row r="23" spans="4:12">
      <c r="D23" s="34"/>
      <c r="E23" s="35"/>
      <c r="F23" s="34"/>
      <c r="G23" s="34"/>
      <c r="H23" s="34"/>
      <c r="I23" s="34"/>
      <c r="J23" s="34"/>
      <c r="K23" s="34"/>
    </row>
  </sheetData>
  <sheetProtection sheet="1" objects="1" scenarios="1"/>
  <mergeCells count="14">
    <mergeCell ref="D2:L2"/>
    <mergeCell ref="D9:E9"/>
    <mergeCell ref="D13:E13"/>
    <mergeCell ref="D17:E17"/>
    <mergeCell ref="D21:E21"/>
    <mergeCell ref="E7:E8"/>
    <mergeCell ref="E11:E12"/>
    <mergeCell ref="E15:E16"/>
    <mergeCell ref="E19:E20"/>
    <mergeCell ref="F4:H4"/>
    <mergeCell ref="I4:K4"/>
    <mergeCell ref="L4:L5"/>
    <mergeCell ref="D4:D5"/>
    <mergeCell ref="E4:E5"/>
  </mergeCells>
  <phoneticPr fontId="2" type="noConversion"/>
  <dataValidations count="1">
    <dataValidation type="list" allowBlank="1" showInputMessage="1" showErrorMessage="1" sqref="E19 E15 E11 E7">
      <formula1>UOappro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7"/>
  <sheetViews>
    <sheetView showGridLines="0" zoomScale="116" zoomScaleNormal="116" workbookViewId="0">
      <selection activeCell="B2" sqref="B2:M2"/>
    </sheetView>
  </sheetViews>
  <sheetFormatPr baseColWidth="10" defaultRowHeight="15"/>
  <cols>
    <col min="1" max="1" width="3.7109375" style="1" customWidth="1"/>
    <col min="2" max="3" width="18.7109375" style="1" customWidth="1"/>
    <col min="4" max="12" width="10.7109375" style="1" customWidth="1"/>
    <col min="13" max="13" width="10.7109375" style="45" customWidth="1"/>
    <col min="14" max="16384" width="11.42578125" style="1"/>
  </cols>
  <sheetData>
    <row r="1" spans="2:13" ht="15.75" thickBot="1"/>
    <row r="2" spans="2:13" ht="15.75" thickBot="1">
      <c r="B2" s="167" t="s">
        <v>40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9"/>
    </row>
    <row r="3" spans="2:13" ht="15.75" thickBot="1">
      <c r="E3" s="6"/>
      <c r="F3" s="6"/>
      <c r="G3" s="6"/>
      <c r="H3" s="6"/>
      <c r="I3" s="6"/>
      <c r="J3" s="6"/>
      <c r="K3" s="6"/>
    </row>
    <row r="4" spans="2:13" s="46" customFormat="1" ht="14.25">
      <c r="B4" s="182" t="s">
        <v>29</v>
      </c>
      <c r="C4" s="184" t="s">
        <v>30</v>
      </c>
      <c r="D4" s="188" t="s">
        <v>0</v>
      </c>
      <c r="E4" s="189"/>
      <c r="F4" s="190"/>
      <c r="G4" s="188" t="s">
        <v>1</v>
      </c>
      <c r="H4" s="189"/>
      <c r="I4" s="190"/>
      <c r="J4" s="188" t="s">
        <v>2</v>
      </c>
      <c r="K4" s="189"/>
      <c r="L4" s="190"/>
      <c r="M4" s="186" t="s">
        <v>6</v>
      </c>
    </row>
    <row r="5" spans="2:13" s="46" customFormat="1" ht="29.25" thickBot="1">
      <c r="B5" s="183"/>
      <c r="C5" s="185"/>
      <c r="D5" s="14" t="s">
        <v>20</v>
      </c>
      <c r="E5" s="15" t="s">
        <v>39</v>
      </c>
      <c r="F5" s="16" t="s">
        <v>19</v>
      </c>
      <c r="G5" s="14" t="s">
        <v>20</v>
      </c>
      <c r="H5" s="15" t="s">
        <v>39</v>
      </c>
      <c r="I5" s="16" t="s">
        <v>19</v>
      </c>
      <c r="J5" s="14" t="s">
        <v>20</v>
      </c>
      <c r="K5" s="15" t="s">
        <v>39</v>
      </c>
      <c r="L5" s="16" t="s">
        <v>19</v>
      </c>
      <c r="M5" s="187"/>
    </row>
    <row r="6" spans="2:13" s="47" customFormat="1" ht="9.9499999999999993" customHeight="1" thickBot="1">
      <c r="D6" s="48"/>
      <c r="E6" s="49"/>
      <c r="F6" s="48"/>
      <c r="G6" s="48"/>
      <c r="H6" s="49"/>
      <c r="I6" s="48"/>
      <c r="J6" s="48"/>
      <c r="K6" s="49"/>
      <c r="L6" s="48"/>
      <c r="M6" s="48"/>
    </row>
    <row r="7" spans="2:13">
      <c r="B7" s="50" t="s">
        <v>26</v>
      </c>
      <c r="C7" s="68"/>
      <c r="D7" s="70">
        <f>Données!$C$13</f>
        <v>0</v>
      </c>
      <c r="E7" s="51" t="e">
        <f>'Coût d''achat'!$G$9</f>
        <v>#DIV/0!</v>
      </c>
      <c r="F7" s="52" t="e">
        <f>D7*E7</f>
        <v>#DIV/0!</v>
      </c>
      <c r="G7" s="70">
        <f>Données!$D$13</f>
        <v>0</v>
      </c>
      <c r="H7" s="51" t="e">
        <f>E7</f>
        <v>#DIV/0!</v>
      </c>
      <c r="I7" s="53" t="e">
        <f>G7*H7</f>
        <v>#DIV/0!</v>
      </c>
      <c r="J7" s="70">
        <f>Données!$E$13</f>
        <v>0</v>
      </c>
      <c r="K7" s="51" t="e">
        <f>E7</f>
        <v>#DIV/0!</v>
      </c>
      <c r="L7" s="53" t="e">
        <f>J7*K7</f>
        <v>#DIV/0!</v>
      </c>
      <c r="M7" s="113" t="e">
        <f>SUM(F7,I7,L7)</f>
        <v>#DIV/0!</v>
      </c>
    </row>
    <row r="8" spans="2:13">
      <c r="B8" s="54" t="s">
        <v>27</v>
      </c>
      <c r="C8" s="69"/>
      <c r="D8" s="71">
        <f>Données!$C$14</f>
        <v>0</v>
      </c>
      <c r="E8" s="7" t="e">
        <f>'Coût d''achat'!$J$9</f>
        <v>#DIV/0!</v>
      </c>
      <c r="F8" s="8" t="e">
        <f>D8*E8</f>
        <v>#DIV/0!</v>
      </c>
      <c r="G8" s="74">
        <f>Données!$D$14</f>
        <v>0</v>
      </c>
      <c r="H8" s="7" t="e">
        <f>E8</f>
        <v>#DIV/0!</v>
      </c>
      <c r="I8" s="55" t="e">
        <f>G8*H8</f>
        <v>#DIV/0!</v>
      </c>
      <c r="J8" s="71">
        <f>Données!$E$14</f>
        <v>0</v>
      </c>
      <c r="K8" s="7" t="e">
        <f>E8</f>
        <v>#DIV/0!</v>
      </c>
      <c r="L8" s="55" t="e">
        <f>J8*K8</f>
        <v>#DIV/0!</v>
      </c>
      <c r="M8" s="114" t="e">
        <f>SUM(F8,I8,L8)</f>
        <v>#DIV/0!</v>
      </c>
    </row>
    <row r="9" spans="2:13" ht="15.75" thickBot="1">
      <c r="B9" s="75" t="s">
        <v>31</v>
      </c>
      <c r="C9" s="211" t="s">
        <v>26</v>
      </c>
      <c r="D9" s="2">
        <f>IF(ISBLANK($C9),"",VLOOKUP($C9,Table_coutproduction,2,0))</f>
        <v>0</v>
      </c>
      <c r="E9" s="76" t="e">
        <f>IF(ISBLANK(C9),"",Centre_de_production/('Coût de production'!D9+'Coût de production'!G9+'Coût de production'!J9))</f>
        <v>#DIV/0!</v>
      </c>
      <c r="F9" s="3" t="e">
        <f>IF(ISBLANK(C9),"",D9*E9)</f>
        <v>#DIV/0!</v>
      </c>
      <c r="G9" s="77">
        <f>IF(ISBLANK($C9),"",VLOOKUP($C9,Table_coutproduction,3,0))</f>
        <v>0</v>
      </c>
      <c r="H9" s="76" t="e">
        <f>E9</f>
        <v>#DIV/0!</v>
      </c>
      <c r="I9" s="78" t="e">
        <f>IF(ISBLANK(C9),"",G9*H9)</f>
        <v>#DIV/0!</v>
      </c>
      <c r="J9" s="2">
        <f>IF(ISBLANK($C9),"",VLOOKUP($C9,Table_coutproduction,4,0))</f>
        <v>0</v>
      </c>
      <c r="K9" s="76" t="e">
        <f>E9</f>
        <v>#DIV/0!</v>
      </c>
      <c r="L9" s="78" t="e">
        <f>IF(ISBLANK(C9),"",J9*K9)</f>
        <v>#DIV/0!</v>
      </c>
      <c r="M9" s="115" t="e">
        <f>SUM(F9,I9,L9)</f>
        <v>#DIV/0!</v>
      </c>
    </row>
    <row r="10" spans="2:13" s="45" customFormat="1" thickBot="1">
      <c r="B10" s="180" t="s">
        <v>21</v>
      </c>
      <c r="C10" s="181"/>
      <c r="D10" s="85">
        <f>Données!$C$18</f>
        <v>0</v>
      </c>
      <c r="E10" s="86" t="e">
        <f>F10/D10</f>
        <v>#DIV/0!</v>
      </c>
      <c r="F10" s="87" t="e">
        <f>SUM(F7:F9)</f>
        <v>#DIV/0!</v>
      </c>
      <c r="G10" s="85">
        <f>Données!$D$18</f>
        <v>0</v>
      </c>
      <c r="H10" s="86" t="e">
        <f>I10/G10</f>
        <v>#DIV/0!</v>
      </c>
      <c r="I10" s="88" t="e">
        <f>SUM(I7:I9)</f>
        <v>#DIV/0!</v>
      </c>
      <c r="J10" s="85">
        <f>Données!$E$18</f>
        <v>0</v>
      </c>
      <c r="K10" s="86" t="e">
        <f>L10/J10</f>
        <v>#DIV/0!</v>
      </c>
      <c r="L10" s="88" t="e">
        <f>SUM(L7:L9)</f>
        <v>#DIV/0!</v>
      </c>
      <c r="M10" s="89" t="e">
        <f>SUM(F10,I10,L10)</f>
        <v>#DIV/0!</v>
      </c>
    </row>
    <row r="11" spans="2:13" ht="9.9499999999999993" customHeight="1" thickBot="1">
      <c r="M11" s="116"/>
    </row>
    <row r="12" spans="2:13">
      <c r="B12" s="50" t="s">
        <v>26</v>
      </c>
      <c r="C12" s="68"/>
      <c r="D12" s="70">
        <f>Données!$C$13</f>
        <v>0</v>
      </c>
      <c r="E12" s="51" t="e">
        <f>'Coût d''achat'!$G$9</f>
        <v>#DIV/0!</v>
      </c>
      <c r="F12" s="52" t="e">
        <f>D12*E12</f>
        <v>#DIV/0!</v>
      </c>
      <c r="G12" s="70">
        <f>Données!$D$13</f>
        <v>0</v>
      </c>
      <c r="H12" s="51" t="e">
        <f>E12</f>
        <v>#DIV/0!</v>
      </c>
      <c r="I12" s="53" t="e">
        <f>G12*H12</f>
        <v>#DIV/0!</v>
      </c>
      <c r="J12" s="70">
        <f>Données!$E$13</f>
        <v>0</v>
      </c>
      <c r="K12" s="51" t="e">
        <f>E12</f>
        <v>#DIV/0!</v>
      </c>
      <c r="L12" s="53" t="e">
        <f>J12*K12</f>
        <v>#DIV/0!</v>
      </c>
      <c r="M12" s="113" t="e">
        <f>SUM(F12,I12,L12)</f>
        <v>#DIV/0!</v>
      </c>
    </row>
    <row r="13" spans="2:13">
      <c r="B13" s="54" t="s">
        <v>27</v>
      </c>
      <c r="C13" s="69"/>
      <c r="D13" s="71">
        <f>Données!$C$14</f>
        <v>0</v>
      </c>
      <c r="E13" s="7" t="e">
        <f>'Coût d''achat'!$J$9</f>
        <v>#DIV/0!</v>
      </c>
      <c r="F13" s="8" t="e">
        <f>D13*E13</f>
        <v>#DIV/0!</v>
      </c>
      <c r="G13" s="74">
        <f>Données!$D$14</f>
        <v>0</v>
      </c>
      <c r="H13" s="7" t="e">
        <f>E13</f>
        <v>#DIV/0!</v>
      </c>
      <c r="I13" s="55" t="e">
        <f>G13*H13</f>
        <v>#DIV/0!</v>
      </c>
      <c r="J13" s="71">
        <f>Données!$E$14</f>
        <v>0</v>
      </c>
      <c r="K13" s="7" t="e">
        <f>E13</f>
        <v>#DIV/0!</v>
      </c>
      <c r="L13" s="55" t="e">
        <f>J13*K13</f>
        <v>#DIV/0!</v>
      </c>
      <c r="M13" s="114" t="e">
        <f>SUM(F13,I13,L13)</f>
        <v>#DIV/0!</v>
      </c>
    </row>
    <row r="14" spans="2:13" ht="15.75" thickBot="1">
      <c r="B14" s="75" t="s">
        <v>31</v>
      </c>
      <c r="C14" s="211" t="s">
        <v>27</v>
      </c>
      <c r="D14" s="79">
        <f>IF(ISBLANK($C14),"",VLOOKUP($C14,Table_coutproduction,2,0))</f>
        <v>0</v>
      </c>
      <c r="E14" s="80" t="e">
        <f>IF(ISBLANK(C14),"",Centre_de_production/('Coût de production'!D14+'Coût de production'!G14+'Coût de production'!J14))</f>
        <v>#DIV/0!</v>
      </c>
      <c r="F14" s="81" t="e">
        <f>IF(ISBLANK(C14),"",D14*E14)</f>
        <v>#DIV/0!</v>
      </c>
      <c r="G14" s="82">
        <f>IF(ISBLANK($C14),"",VLOOKUP($C14,Table_coutproduction,3,0))</f>
        <v>0</v>
      </c>
      <c r="H14" s="80" t="e">
        <f>E14</f>
        <v>#DIV/0!</v>
      </c>
      <c r="I14" s="83" t="e">
        <f>IF(ISBLANK(C14),"",G14*H14)</f>
        <v>#DIV/0!</v>
      </c>
      <c r="J14" s="79">
        <f>IF(ISBLANK($C14),"",VLOOKUP($C14,Table_coutproduction,4,0))</f>
        <v>0</v>
      </c>
      <c r="K14" s="80" t="e">
        <f>E14</f>
        <v>#DIV/0!</v>
      </c>
      <c r="L14" s="83" t="e">
        <f>IF(ISBLANK(C14),"",J14*K14)</f>
        <v>#DIV/0!</v>
      </c>
      <c r="M14" s="117" t="e">
        <f>SUM(F14,I14,L14)</f>
        <v>#DIV/0!</v>
      </c>
    </row>
    <row r="15" spans="2:13" s="45" customFormat="1" thickBot="1">
      <c r="B15" s="180" t="s">
        <v>21</v>
      </c>
      <c r="C15" s="181"/>
      <c r="D15" s="90">
        <f>Données!$C$18</f>
        <v>0</v>
      </c>
      <c r="E15" s="86" t="e">
        <f>F15/D15</f>
        <v>#DIV/0!</v>
      </c>
      <c r="F15" s="87" t="e">
        <f>SUM(F12:F14)</f>
        <v>#DIV/0!</v>
      </c>
      <c r="G15" s="90">
        <f>Données!$D$18</f>
        <v>0</v>
      </c>
      <c r="H15" s="86" t="e">
        <f>I15/G15</f>
        <v>#DIV/0!</v>
      </c>
      <c r="I15" s="88" t="e">
        <f>SUM(I12:I14)</f>
        <v>#DIV/0!</v>
      </c>
      <c r="J15" s="90">
        <f>Données!$E$18</f>
        <v>0</v>
      </c>
      <c r="K15" s="86" t="e">
        <f>L15/J15</f>
        <v>#DIV/0!</v>
      </c>
      <c r="L15" s="88" t="e">
        <f>SUM(L12:L14)</f>
        <v>#DIV/0!</v>
      </c>
      <c r="M15" s="91" t="e">
        <f>SUM(F15,I15,L15)</f>
        <v>#DIV/0!</v>
      </c>
    </row>
    <row r="16" spans="2:13" ht="9.9499999999999993" customHeight="1" thickBo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18"/>
    </row>
    <row r="17" spans="2:13">
      <c r="B17" s="50" t="s">
        <v>26</v>
      </c>
      <c r="C17" s="68"/>
      <c r="D17" s="70">
        <f>Données!$C$13</f>
        <v>0</v>
      </c>
      <c r="E17" s="51" t="e">
        <f>'Coût d''achat'!$G$9</f>
        <v>#DIV/0!</v>
      </c>
      <c r="F17" s="52" t="e">
        <f>D17*E17</f>
        <v>#DIV/0!</v>
      </c>
      <c r="G17" s="70">
        <f>Données!$D$13</f>
        <v>0</v>
      </c>
      <c r="H17" s="51" t="e">
        <f>E17</f>
        <v>#DIV/0!</v>
      </c>
      <c r="I17" s="53" t="e">
        <f>G17*H17</f>
        <v>#DIV/0!</v>
      </c>
      <c r="J17" s="70">
        <f>Données!$E$13</f>
        <v>0</v>
      </c>
      <c r="K17" s="51" t="e">
        <f>E17</f>
        <v>#DIV/0!</v>
      </c>
      <c r="L17" s="53" t="e">
        <f>J17*K17</f>
        <v>#DIV/0!</v>
      </c>
      <c r="M17" s="113" t="e">
        <f>SUM(F17,I17,L17)</f>
        <v>#DIV/0!</v>
      </c>
    </row>
    <row r="18" spans="2:13">
      <c r="B18" s="54" t="s">
        <v>27</v>
      </c>
      <c r="C18" s="69"/>
      <c r="D18" s="71">
        <f>Données!$C$14</f>
        <v>0</v>
      </c>
      <c r="E18" s="7" t="e">
        <f>'Coût d''achat'!$J$9</f>
        <v>#DIV/0!</v>
      </c>
      <c r="F18" s="8" t="e">
        <f>D18*E18</f>
        <v>#DIV/0!</v>
      </c>
      <c r="G18" s="74">
        <f>Données!$D$14</f>
        <v>0</v>
      </c>
      <c r="H18" s="7" t="e">
        <f>E18</f>
        <v>#DIV/0!</v>
      </c>
      <c r="I18" s="55" t="e">
        <f>G18*H18</f>
        <v>#DIV/0!</v>
      </c>
      <c r="J18" s="71">
        <f>Données!$E$14</f>
        <v>0</v>
      </c>
      <c r="K18" s="7" t="e">
        <f>E18</f>
        <v>#DIV/0!</v>
      </c>
      <c r="L18" s="55" t="e">
        <f>J18*K18</f>
        <v>#DIV/0!</v>
      </c>
      <c r="M18" s="114" t="e">
        <f>SUM(F18,I18,L18)</f>
        <v>#DIV/0!</v>
      </c>
    </row>
    <row r="19" spans="2:13" ht="15.75" thickBot="1">
      <c r="B19" s="75" t="s">
        <v>31</v>
      </c>
      <c r="C19" s="211" t="s">
        <v>28</v>
      </c>
      <c r="D19" s="79">
        <f>IF(ISBLANK($C19),"",VLOOKUP($C19,Table_coutproduction,2,0))</f>
        <v>0</v>
      </c>
      <c r="E19" s="80" t="e">
        <f>IF(ISBLANK(C19),"",Centre_de_production/('Coût de production'!D19+'Coût de production'!G19+'Coût de production'!J19))</f>
        <v>#DIV/0!</v>
      </c>
      <c r="F19" s="81" t="e">
        <f>IF(ISBLANK(C19),"",D19*E19)</f>
        <v>#DIV/0!</v>
      </c>
      <c r="G19" s="82">
        <f>IF(ISBLANK($C19),"",VLOOKUP($C19,Table_coutproduction,3,0))</f>
        <v>0</v>
      </c>
      <c r="H19" s="80" t="e">
        <f>E19</f>
        <v>#DIV/0!</v>
      </c>
      <c r="I19" s="83" t="e">
        <f>IF(ISBLANK(C19),"",G19*H19)</f>
        <v>#DIV/0!</v>
      </c>
      <c r="J19" s="79">
        <f>IF(ISBLANK($C19),"",VLOOKUP($C19,Table_coutproduction,4,0))</f>
        <v>0</v>
      </c>
      <c r="K19" s="80" t="e">
        <f>E19</f>
        <v>#DIV/0!</v>
      </c>
      <c r="L19" s="83" t="e">
        <f>IF(ISBLANK(C19),"",J19*K19)</f>
        <v>#DIV/0!</v>
      </c>
      <c r="M19" s="117" t="e">
        <f>SUM(F19,I19,L19)</f>
        <v>#DIV/0!</v>
      </c>
    </row>
    <row r="20" spans="2:13" s="45" customFormat="1" thickBot="1">
      <c r="B20" s="180" t="s">
        <v>21</v>
      </c>
      <c r="C20" s="181"/>
      <c r="D20" s="90">
        <f>Données!$C$18</f>
        <v>0</v>
      </c>
      <c r="E20" s="86" t="e">
        <f>F20/D20</f>
        <v>#DIV/0!</v>
      </c>
      <c r="F20" s="87" t="e">
        <f>SUM(F17:F19)</f>
        <v>#DIV/0!</v>
      </c>
      <c r="G20" s="90">
        <f>Données!$D$18</f>
        <v>0</v>
      </c>
      <c r="H20" s="86" t="e">
        <f>I20/G20</f>
        <v>#DIV/0!</v>
      </c>
      <c r="I20" s="88" t="e">
        <f>SUM(I17:I19)</f>
        <v>#DIV/0!</v>
      </c>
      <c r="J20" s="90">
        <f>Données!$E$18</f>
        <v>0</v>
      </c>
      <c r="K20" s="86" t="e">
        <f>L20/J20</f>
        <v>#DIV/0!</v>
      </c>
      <c r="L20" s="88" t="e">
        <f>SUM(L17:L19)</f>
        <v>#DIV/0!</v>
      </c>
      <c r="M20" s="91" t="e">
        <f>SUM(F20,I20,L20)</f>
        <v>#DIV/0!</v>
      </c>
    </row>
    <row r="21" spans="2:13" ht="9.9499999999999993" customHeight="1" thickBo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18"/>
    </row>
    <row r="22" spans="2:13">
      <c r="B22" s="50" t="s">
        <v>26</v>
      </c>
      <c r="C22" s="68"/>
      <c r="D22" s="70">
        <f>Données!$C$13</f>
        <v>0</v>
      </c>
      <c r="E22" s="51" t="e">
        <f>'Coût d''achat'!$G$9</f>
        <v>#DIV/0!</v>
      </c>
      <c r="F22" s="52" t="e">
        <f>D22*E22</f>
        <v>#DIV/0!</v>
      </c>
      <c r="G22" s="70">
        <f>Données!$D$13</f>
        <v>0</v>
      </c>
      <c r="H22" s="51" t="e">
        <f>E22</f>
        <v>#DIV/0!</v>
      </c>
      <c r="I22" s="53" t="e">
        <f>G22*H22</f>
        <v>#DIV/0!</v>
      </c>
      <c r="J22" s="70">
        <f>Données!$E$13</f>
        <v>0</v>
      </c>
      <c r="K22" s="51" t="e">
        <f>E22</f>
        <v>#DIV/0!</v>
      </c>
      <c r="L22" s="53" t="e">
        <f>J22*K22</f>
        <v>#DIV/0!</v>
      </c>
      <c r="M22" s="113" t="e">
        <f>SUM(F22,I22,L22)</f>
        <v>#DIV/0!</v>
      </c>
    </row>
    <row r="23" spans="2:13">
      <c r="B23" s="54" t="s">
        <v>27</v>
      </c>
      <c r="C23" s="69"/>
      <c r="D23" s="71">
        <f>Données!$C$14</f>
        <v>0</v>
      </c>
      <c r="E23" s="7" t="e">
        <f>'Coût d''achat'!$J$9</f>
        <v>#DIV/0!</v>
      </c>
      <c r="F23" s="8" t="e">
        <f>D23*E23</f>
        <v>#DIV/0!</v>
      </c>
      <c r="G23" s="74">
        <f>Données!$D$14</f>
        <v>0</v>
      </c>
      <c r="H23" s="7" t="e">
        <f>E23</f>
        <v>#DIV/0!</v>
      </c>
      <c r="I23" s="55" t="e">
        <f>G23*H23</f>
        <v>#DIV/0!</v>
      </c>
      <c r="J23" s="71">
        <f>Données!$E$14</f>
        <v>0</v>
      </c>
      <c r="K23" s="7" t="e">
        <f>E23</f>
        <v>#DIV/0!</v>
      </c>
      <c r="L23" s="55" t="e">
        <f>J23*K23</f>
        <v>#DIV/0!</v>
      </c>
      <c r="M23" s="114" t="e">
        <f>SUM(F23,I23,L23)</f>
        <v>#DIV/0!</v>
      </c>
    </row>
    <row r="24" spans="2:13" ht="15.75" thickBot="1">
      <c r="B24" s="75" t="s">
        <v>31</v>
      </c>
      <c r="C24" s="212" t="s">
        <v>15</v>
      </c>
      <c r="D24" s="5">
        <f>IF(ISBLANK($C24),"",VLOOKUP($C24,Table_coutproduction,2,0))</f>
        <v>0</v>
      </c>
      <c r="E24" s="84" t="e">
        <f>IF(ISBLANK(C24),"",Centre_de_production/('Coût de production'!D24+'Coût de production'!G24+'Coût de production'!J24))</f>
        <v>#DIV/0!</v>
      </c>
      <c r="F24" s="81" t="e">
        <f>IF(ISBLANK(C24),"",D24*E24)</f>
        <v>#DIV/0!</v>
      </c>
      <c r="G24" s="82">
        <f>IF(ISBLANK($C24),"",VLOOKUP($C24,Table_coutproduction,3,0))</f>
        <v>0</v>
      </c>
      <c r="H24" s="80" t="e">
        <f>E24</f>
        <v>#DIV/0!</v>
      </c>
      <c r="I24" s="83" t="e">
        <f>IF(ISBLANK(C24),"",G24*H24)</f>
        <v>#DIV/0!</v>
      </c>
      <c r="J24" s="79">
        <f>IF(ISBLANK($C24),"",VLOOKUP($C24,Table_coutproduction,4,0))</f>
        <v>0</v>
      </c>
      <c r="K24" s="80" t="e">
        <f>E24</f>
        <v>#DIV/0!</v>
      </c>
      <c r="L24" s="83" t="e">
        <f>IF(ISBLANK(C24),"",J24*K24)</f>
        <v>#DIV/0!</v>
      </c>
      <c r="M24" s="117" t="e">
        <f>SUM(F24,I24,L24)</f>
        <v>#DIV/0!</v>
      </c>
    </row>
    <row r="25" spans="2:13" s="45" customFormat="1" thickBot="1">
      <c r="B25" s="180" t="s">
        <v>21</v>
      </c>
      <c r="C25" s="181"/>
      <c r="D25" s="92">
        <f>Données!$C$18</f>
        <v>0</v>
      </c>
      <c r="E25" s="86" t="e">
        <f>F25/D25</f>
        <v>#DIV/0!</v>
      </c>
      <c r="F25" s="87" t="e">
        <f>SUM(F22:F24)</f>
        <v>#DIV/0!</v>
      </c>
      <c r="G25" s="90">
        <f>Données!$D$18</f>
        <v>0</v>
      </c>
      <c r="H25" s="86" t="e">
        <f>I25/G25</f>
        <v>#DIV/0!</v>
      </c>
      <c r="I25" s="88" t="e">
        <f>SUM(I22:I24)</f>
        <v>#DIV/0!</v>
      </c>
      <c r="J25" s="90">
        <f>Données!$E$18</f>
        <v>0</v>
      </c>
      <c r="K25" s="86" t="e">
        <f>L25/J25</f>
        <v>#DIV/0!</v>
      </c>
      <c r="L25" s="88" t="e">
        <f>SUM(L22:L24)</f>
        <v>#DIV/0!</v>
      </c>
      <c r="M25" s="91" t="e">
        <f>SUM(F25,I25,L25)</f>
        <v>#DIV/0!</v>
      </c>
    </row>
    <row r="26" spans="2:13" ht="9.9499999999999993" customHeight="1" thickBo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18"/>
    </row>
    <row r="27" spans="2:13">
      <c r="B27" s="50" t="s">
        <v>26</v>
      </c>
      <c r="C27" s="68"/>
      <c r="D27" s="70">
        <f>Données!$C$13</f>
        <v>0</v>
      </c>
      <c r="E27" s="51" t="e">
        <f>'Coût d''achat'!$G$9</f>
        <v>#DIV/0!</v>
      </c>
      <c r="F27" s="52" t="e">
        <f>D27*E27</f>
        <v>#DIV/0!</v>
      </c>
      <c r="G27" s="70">
        <f>Données!$D$13</f>
        <v>0</v>
      </c>
      <c r="H27" s="51" t="e">
        <f>E27</f>
        <v>#DIV/0!</v>
      </c>
      <c r="I27" s="53" t="e">
        <f>G27*H27</f>
        <v>#DIV/0!</v>
      </c>
      <c r="J27" s="70">
        <f>Données!$E$13</f>
        <v>0</v>
      </c>
      <c r="K27" s="51" t="e">
        <f>E27</f>
        <v>#DIV/0!</v>
      </c>
      <c r="L27" s="53" t="e">
        <f>J27*K27</f>
        <v>#DIV/0!</v>
      </c>
      <c r="M27" s="113" t="e">
        <f>SUM(F27,I27,L27)</f>
        <v>#DIV/0!</v>
      </c>
    </row>
    <row r="28" spans="2:13">
      <c r="B28" s="54" t="s">
        <v>27</v>
      </c>
      <c r="C28" s="69"/>
      <c r="D28" s="71">
        <f>Données!$C$14</f>
        <v>0</v>
      </c>
      <c r="E28" s="7" t="e">
        <f>'Coût d''achat'!$J$9</f>
        <v>#DIV/0!</v>
      </c>
      <c r="F28" s="8" t="e">
        <f>D28*E28</f>
        <v>#DIV/0!</v>
      </c>
      <c r="G28" s="74">
        <f>Données!$D$14</f>
        <v>0</v>
      </c>
      <c r="H28" s="7" t="e">
        <f>E28</f>
        <v>#DIV/0!</v>
      </c>
      <c r="I28" s="55" t="e">
        <f>G28*H28</f>
        <v>#DIV/0!</v>
      </c>
      <c r="J28" s="71">
        <f>Données!$E$14</f>
        <v>0</v>
      </c>
      <c r="K28" s="7" t="e">
        <f>E28</f>
        <v>#DIV/0!</v>
      </c>
      <c r="L28" s="55" t="e">
        <f>J28*K28</f>
        <v>#DIV/0!</v>
      </c>
      <c r="M28" s="114" t="e">
        <f>SUM(F28,I28,L28)</f>
        <v>#DIV/0!</v>
      </c>
    </row>
    <row r="29" spans="2:13" ht="15.75" thickBot="1">
      <c r="B29" s="75" t="s">
        <v>31</v>
      </c>
      <c r="C29" s="211" t="s">
        <v>16</v>
      </c>
      <c r="D29" s="79">
        <f>IF(ISBLANK($C29),"",VLOOKUP($C29,Table_coutproduction,2,0))</f>
        <v>0</v>
      </c>
      <c r="E29" s="80" t="e">
        <f>IF(ISBLANK(C29),"",Centre_de_production/('Coût de production'!D29+'Coût de production'!G29+'Coût de production'!J29))</f>
        <v>#DIV/0!</v>
      </c>
      <c r="F29" s="81" t="e">
        <f>IF(ISBLANK(C29),"",D29*E29)</f>
        <v>#DIV/0!</v>
      </c>
      <c r="G29" s="82">
        <f>IF(ISBLANK($C29),"",VLOOKUP($C29,Table_coutproduction,3,0))</f>
        <v>0</v>
      </c>
      <c r="H29" s="80" t="e">
        <f>E29</f>
        <v>#DIV/0!</v>
      </c>
      <c r="I29" s="83" t="e">
        <f>IF(ISBLANK(C29),"",G29*H29)</f>
        <v>#DIV/0!</v>
      </c>
      <c r="J29" s="79">
        <f>IF(ISBLANK($C29),"",VLOOKUP($C29,Table_coutproduction,4,0))</f>
        <v>0</v>
      </c>
      <c r="K29" s="80" t="e">
        <f>E29</f>
        <v>#DIV/0!</v>
      </c>
      <c r="L29" s="83" t="e">
        <f>IF(ISBLANK(C29),"",J29*K29)</f>
        <v>#DIV/0!</v>
      </c>
      <c r="M29" s="117" t="e">
        <f>SUM(F29,I29,L29)</f>
        <v>#DIV/0!</v>
      </c>
    </row>
    <row r="30" spans="2:13" s="45" customFormat="1" thickBot="1">
      <c r="B30" s="180" t="s">
        <v>21</v>
      </c>
      <c r="C30" s="181"/>
      <c r="D30" s="90">
        <f>Données!$C$18</f>
        <v>0</v>
      </c>
      <c r="E30" s="86" t="e">
        <f>F30/D30</f>
        <v>#DIV/0!</v>
      </c>
      <c r="F30" s="87" t="e">
        <f>SUM(F27:F29)</f>
        <v>#DIV/0!</v>
      </c>
      <c r="G30" s="90">
        <f>Données!$D$18</f>
        <v>0</v>
      </c>
      <c r="H30" s="86" t="e">
        <f>I30/G30</f>
        <v>#DIV/0!</v>
      </c>
      <c r="I30" s="88" t="e">
        <f>SUM(I27:I29)</f>
        <v>#DIV/0!</v>
      </c>
      <c r="J30" s="90">
        <f>Données!$E$18</f>
        <v>0</v>
      </c>
      <c r="K30" s="86" t="e">
        <f>L30/J30</f>
        <v>#DIV/0!</v>
      </c>
      <c r="L30" s="88" t="e">
        <f>SUM(L27:L29)</f>
        <v>#DIV/0!</v>
      </c>
      <c r="M30" s="91" t="e">
        <f>SUM(F30,I30,L30)</f>
        <v>#DIV/0!</v>
      </c>
    </row>
    <row r="31" spans="2:13" ht="9.9499999999999993" customHeight="1" thickBo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18"/>
    </row>
    <row r="32" spans="2:13">
      <c r="B32" s="50" t="s">
        <v>26</v>
      </c>
      <c r="C32" s="68"/>
      <c r="D32" s="70">
        <f>Données!$C$13</f>
        <v>0</v>
      </c>
      <c r="E32" s="51" t="e">
        <f>'Coût d''achat'!$G$9</f>
        <v>#DIV/0!</v>
      </c>
      <c r="F32" s="52" t="e">
        <f>D32*E32</f>
        <v>#DIV/0!</v>
      </c>
      <c r="G32" s="70">
        <f>Données!$D$13</f>
        <v>0</v>
      </c>
      <c r="H32" s="51" t="e">
        <f>E32</f>
        <v>#DIV/0!</v>
      </c>
      <c r="I32" s="53" t="e">
        <f>G32*H32</f>
        <v>#DIV/0!</v>
      </c>
      <c r="J32" s="70">
        <f>Données!$E$13</f>
        <v>0</v>
      </c>
      <c r="K32" s="51" t="e">
        <f>E32</f>
        <v>#DIV/0!</v>
      </c>
      <c r="L32" s="53" t="e">
        <f>J32*K32</f>
        <v>#DIV/0!</v>
      </c>
      <c r="M32" s="113" t="e">
        <f>SUM(F32,I32,L32)</f>
        <v>#DIV/0!</v>
      </c>
    </row>
    <row r="33" spans="2:13">
      <c r="B33" s="54" t="s">
        <v>27</v>
      </c>
      <c r="C33" s="69"/>
      <c r="D33" s="71">
        <f>Données!$C$14</f>
        <v>0</v>
      </c>
      <c r="E33" s="7" t="e">
        <f>'Coût d''achat'!$J$9</f>
        <v>#DIV/0!</v>
      </c>
      <c r="F33" s="8" t="e">
        <f>D33*E33</f>
        <v>#DIV/0!</v>
      </c>
      <c r="G33" s="74">
        <f>Données!$D$14</f>
        <v>0</v>
      </c>
      <c r="H33" s="7" t="e">
        <f>E33</f>
        <v>#DIV/0!</v>
      </c>
      <c r="I33" s="55" t="e">
        <f>G33*H33</f>
        <v>#DIV/0!</v>
      </c>
      <c r="J33" s="71">
        <f>Données!$E$14</f>
        <v>0</v>
      </c>
      <c r="K33" s="7" t="e">
        <f>E33</f>
        <v>#DIV/0!</v>
      </c>
      <c r="L33" s="55" t="e">
        <f>J33*K33</f>
        <v>#DIV/0!</v>
      </c>
      <c r="M33" s="114" t="e">
        <f>SUM(F33,I33,L33)</f>
        <v>#DIV/0!</v>
      </c>
    </row>
    <row r="34" spans="2:13" ht="15.75" thickBot="1">
      <c r="B34" s="75" t="s">
        <v>31</v>
      </c>
      <c r="C34" s="211" t="s">
        <v>17</v>
      </c>
      <c r="D34" s="79">
        <f>IF(ISBLANK($C34),"",VLOOKUP($C34,Table_coutproduction,2,0))</f>
        <v>0</v>
      </c>
      <c r="E34" s="80" t="e">
        <f>IF(ISBLANK(C34),"",Centre_de_production/('Coût de production'!D34+'Coût de production'!G34+'Coût de production'!J34))</f>
        <v>#DIV/0!</v>
      </c>
      <c r="F34" s="81" t="e">
        <f>IF(ISBLANK(C34),"",D34*E34)</f>
        <v>#DIV/0!</v>
      </c>
      <c r="G34" s="82">
        <f>IF(ISBLANK($C34),"",VLOOKUP($C34,Table_coutproduction,3,0))</f>
        <v>0</v>
      </c>
      <c r="H34" s="80" t="e">
        <f>E34</f>
        <v>#DIV/0!</v>
      </c>
      <c r="I34" s="83" t="e">
        <f>IF(ISBLANK(C34),"",G34*H34)</f>
        <v>#DIV/0!</v>
      </c>
      <c r="J34" s="79">
        <f>IF(ISBLANK($C34),"",VLOOKUP($C34,Table_coutproduction,4,0))</f>
        <v>0</v>
      </c>
      <c r="K34" s="80" t="e">
        <f>E34</f>
        <v>#DIV/0!</v>
      </c>
      <c r="L34" s="83" t="e">
        <f>IF(ISBLANK(C34),"",J34*K34)</f>
        <v>#DIV/0!</v>
      </c>
      <c r="M34" s="119" t="e">
        <f>SUM(F34,I34,L34)</f>
        <v>#DIV/0!</v>
      </c>
    </row>
    <row r="35" spans="2:13" s="45" customFormat="1" thickBot="1">
      <c r="B35" s="180" t="s">
        <v>21</v>
      </c>
      <c r="C35" s="181"/>
      <c r="D35" s="90">
        <f>Données!$C$18</f>
        <v>0</v>
      </c>
      <c r="E35" s="86" t="e">
        <f>F35/D35</f>
        <v>#DIV/0!</v>
      </c>
      <c r="F35" s="87" t="e">
        <f>SUM(F32:F34)</f>
        <v>#DIV/0!</v>
      </c>
      <c r="G35" s="90">
        <f>Données!$D$18</f>
        <v>0</v>
      </c>
      <c r="H35" s="86" t="e">
        <f>I35/G35</f>
        <v>#DIV/0!</v>
      </c>
      <c r="I35" s="88" t="e">
        <f>SUM(I32:I34)</f>
        <v>#DIV/0!</v>
      </c>
      <c r="J35" s="90">
        <f>Données!$E$18</f>
        <v>0</v>
      </c>
      <c r="K35" s="86" t="e">
        <f>L35/J35</f>
        <v>#DIV/0!</v>
      </c>
      <c r="L35" s="88" t="e">
        <f>SUM(L32:L34)</f>
        <v>#DIV/0!</v>
      </c>
      <c r="M35" s="93" t="e">
        <f>SUM(F35,I35,L35)</f>
        <v>#DIV/0!</v>
      </c>
    </row>
    <row r="36" spans="2:1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20"/>
    </row>
    <row r="37" spans="2:1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20"/>
    </row>
  </sheetData>
  <sheetProtection sheet="1" objects="1" scenarios="1"/>
  <mergeCells count="13">
    <mergeCell ref="B35:C35"/>
    <mergeCell ref="B2:M2"/>
    <mergeCell ref="B10:C10"/>
    <mergeCell ref="B15:C15"/>
    <mergeCell ref="B20:C20"/>
    <mergeCell ref="B25:C25"/>
    <mergeCell ref="B30:C30"/>
    <mergeCell ref="B4:B5"/>
    <mergeCell ref="C4:C5"/>
    <mergeCell ref="M4:M5"/>
    <mergeCell ref="D4:F4"/>
    <mergeCell ref="G4:I4"/>
    <mergeCell ref="J4:L4"/>
  </mergeCells>
  <phoneticPr fontId="2" type="noConversion"/>
  <dataValidations count="1">
    <dataValidation type="list" allowBlank="1" showInputMessage="1" showErrorMessage="1" sqref="C34 C29 C24 C9 C14 C19">
      <formula1>UOproduction</formula1>
    </dataValidation>
  </dataValidations>
  <pageMargins left="0.59055118110236227" right="0.39" top="0.98425196850393704" bottom="0.78740157480314965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4"/>
  <sheetViews>
    <sheetView showGridLines="0" workbookViewId="0">
      <selection activeCell="D2" sqref="D2:E2"/>
    </sheetView>
  </sheetViews>
  <sheetFormatPr baseColWidth="10" defaultRowHeight="15"/>
  <cols>
    <col min="1" max="1" width="3.7109375" style="1" customWidth="1"/>
    <col min="2" max="2" width="31.7109375" style="1" customWidth="1"/>
    <col min="3" max="5" width="10.7109375" style="1" customWidth="1"/>
    <col min="6" max="16384" width="11.42578125" style="1"/>
  </cols>
  <sheetData>
    <row r="1" spans="2:6" ht="15.75" thickBot="1">
      <c r="B1" s="191"/>
      <c r="C1" s="191"/>
      <c r="D1" s="191"/>
      <c r="E1" s="191"/>
      <c r="F1" s="191"/>
    </row>
    <row r="2" spans="2:6" ht="15.75" thickBot="1">
      <c r="B2" s="36"/>
      <c r="C2" s="37" t="s">
        <v>38</v>
      </c>
      <c r="D2" s="198"/>
      <c r="E2" s="199"/>
    </row>
    <row r="3" spans="2:6" ht="15.75" thickBot="1"/>
    <row r="4" spans="2:6">
      <c r="B4" s="39" t="s">
        <v>14</v>
      </c>
      <c r="C4" s="40" t="s">
        <v>0</v>
      </c>
      <c r="D4" s="40" t="s">
        <v>1</v>
      </c>
      <c r="E4" s="41" t="s">
        <v>2</v>
      </c>
      <c r="F4" s="4"/>
    </row>
    <row r="5" spans="2:6">
      <c r="B5" s="43" t="s">
        <v>26</v>
      </c>
      <c r="C5" s="162"/>
      <c r="D5" s="162"/>
      <c r="E5" s="163"/>
      <c r="F5" s="4"/>
    </row>
    <row r="6" spans="2:6">
      <c r="B6" s="43" t="s">
        <v>27</v>
      </c>
      <c r="C6" s="162"/>
      <c r="D6" s="162"/>
      <c r="E6" s="163"/>
      <c r="F6" s="4"/>
    </row>
    <row r="7" spans="2:6">
      <c r="B7" s="43" t="s">
        <v>28</v>
      </c>
      <c r="C7" s="162"/>
      <c r="D7" s="162"/>
      <c r="E7" s="163"/>
      <c r="F7" s="4"/>
    </row>
    <row r="8" spans="2:6">
      <c r="B8" s="43" t="s">
        <v>15</v>
      </c>
      <c r="C8" s="162"/>
      <c r="D8" s="162"/>
      <c r="E8" s="163"/>
      <c r="F8" s="4"/>
    </row>
    <row r="9" spans="2:6">
      <c r="B9" s="43" t="s">
        <v>16</v>
      </c>
      <c r="C9" s="162"/>
      <c r="D9" s="162"/>
      <c r="E9" s="163"/>
      <c r="F9" s="4"/>
    </row>
    <row r="10" spans="2:6">
      <c r="B10" s="43" t="s">
        <v>17</v>
      </c>
      <c r="C10" s="162"/>
      <c r="D10" s="162"/>
      <c r="E10" s="163"/>
      <c r="F10" s="4"/>
    </row>
    <row r="11" spans="2:6">
      <c r="B11" s="43" t="s">
        <v>22</v>
      </c>
      <c r="C11" s="195"/>
      <c r="D11" s="196"/>
      <c r="E11" s="197"/>
    </row>
    <row r="12" spans="2:6">
      <c r="B12" s="43" t="s">
        <v>35</v>
      </c>
      <c r="C12" s="195"/>
      <c r="D12" s="196"/>
      <c r="E12" s="197"/>
    </row>
    <row r="13" spans="2:6">
      <c r="B13" s="43" t="s">
        <v>23</v>
      </c>
      <c r="C13" s="195"/>
      <c r="D13" s="196"/>
      <c r="E13" s="197"/>
    </row>
    <row r="14" spans="2:6" ht="15.75" thickBot="1">
      <c r="B14" s="44" t="s">
        <v>24</v>
      </c>
      <c r="C14" s="192">
        <f>SUM(C11:C13)</f>
        <v>0</v>
      </c>
      <c r="D14" s="193"/>
      <c r="E14" s="194"/>
    </row>
  </sheetData>
  <sheetProtection sheet="1" objects="1" scenarios="1"/>
  <mergeCells count="6">
    <mergeCell ref="B1:F1"/>
    <mergeCell ref="C14:E14"/>
    <mergeCell ref="C13:E13"/>
    <mergeCell ref="C12:E12"/>
    <mergeCell ref="C11:E11"/>
    <mergeCell ref="D2:E2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2"/>
  <sheetViews>
    <sheetView showGridLines="0" zoomScaleNormal="100" workbookViewId="0">
      <selection activeCell="B2" sqref="B2:M2"/>
    </sheetView>
  </sheetViews>
  <sheetFormatPr baseColWidth="10" defaultRowHeight="15"/>
  <cols>
    <col min="1" max="1" width="2.7109375" style="11" customWidth="1"/>
    <col min="2" max="2" width="23.7109375" style="11" customWidth="1"/>
    <col min="3" max="3" width="21.7109375" style="11" customWidth="1"/>
    <col min="4" max="13" width="10.7109375" style="11" customWidth="1"/>
    <col min="14" max="16384" width="11.42578125" style="11"/>
  </cols>
  <sheetData>
    <row r="1" spans="2:13" ht="15.75" thickBot="1"/>
    <row r="2" spans="2:13" ht="15.75" thickBot="1">
      <c r="B2" s="167" t="s">
        <v>42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9"/>
    </row>
    <row r="3" spans="2:13" ht="15.75" thickBot="1"/>
    <row r="4" spans="2:13" s="46" customFormat="1" ht="14.25">
      <c r="B4" s="201" t="s">
        <v>29</v>
      </c>
      <c r="C4" s="205" t="s">
        <v>30</v>
      </c>
      <c r="D4" s="188" t="s">
        <v>0</v>
      </c>
      <c r="E4" s="189"/>
      <c r="F4" s="190"/>
      <c r="G4" s="188" t="s">
        <v>1</v>
      </c>
      <c r="H4" s="189"/>
      <c r="I4" s="190"/>
      <c r="J4" s="188" t="s">
        <v>2</v>
      </c>
      <c r="K4" s="189"/>
      <c r="L4" s="190"/>
      <c r="M4" s="190" t="s">
        <v>6</v>
      </c>
    </row>
    <row r="5" spans="2:13" s="46" customFormat="1" ht="29.25" thickBot="1">
      <c r="B5" s="204"/>
      <c r="C5" s="206"/>
      <c r="D5" s="14" t="s">
        <v>20</v>
      </c>
      <c r="E5" s="15" t="s">
        <v>39</v>
      </c>
      <c r="F5" s="16" t="s">
        <v>19</v>
      </c>
      <c r="G5" s="14" t="s">
        <v>20</v>
      </c>
      <c r="H5" s="15" t="s">
        <v>39</v>
      </c>
      <c r="I5" s="16" t="s">
        <v>19</v>
      </c>
      <c r="J5" s="14" t="s">
        <v>20</v>
      </c>
      <c r="K5" s="15" t="s">
        <v>39</v>
      </c>
      <c r="L5" s="16" t="s">
        <v>19</v>
      </c>
      <c r="M5" s="203"/>
    </row>
    <row r="6" spans="2:13">
      <c r="B6" s="123" t="s">
        <v>26</v>
      </c>
      <c r="C6" s="129"/>
      <c r="D6" s="132">
        <f>Données!$C$13</f>
        <v>0</v>
      </c>
      <c r="E6" s="121" t="e">
        <f>'Coût d''achat'!$G$9</f>
        <v>#DIV/0!</v>
      </c>
      <c r="F6" s="133" t="e">
        <f>D6*E6</f>
        <v>#DIV/0!</v>
      </c>
      <c r="G6" s="132">
        <f>Données!$D$13</f>
        <v>0</v>
      </c>
      <c r="H6" s="121" t="e">
        <f>E6</f>
        <v>#DIV/0!</v>
      </c>
      <c r="I6" s="133" t="e">
        <f>G6*H6</f>
        <v>#DIV/0!</v>
      </c>
      <c r="J6" s="132">
        <f>Données!$E$13</f>
        <v>0</v>
      </c>
      <c r="K6" s="121" t="e">
        <f>E6</f>
        <v>#DIV/0!</v>
      </c>
      <c r="L6" s="133" t="e">
        <f>J6*K6</f>
        <v>#DIV/0!</v>
      </c>
      <c r="M6" s="126" t="e">
        <f t="shared" ref="M6:M11" si="0">SUM(F6,I6,L6)</f>
        <v>#DIV/0!</v>
      </c>
    </row>
    <row r="7" spans="2:13">
      <c r="B7" s="124" t="s">
        <v>27</v>
      </c>
      <c r="C7" s="130"/>
      <c r="D7" s="134">
        <f>Données!$C$14</f>
        <v>0</v>
      </c>
      <c r="E7" s="98" t="e">
        <f>'Coût d''achat'!$J$9</f>
        <v>#DIV/0!</v>
      </c>
      <c r="F7" s="135" t="e">
        <f>D7*E7</f>
        <v>#DIV/0!</v>
      </c>
      <c r="G7" s="134">
        <f>Données!$D$14</f>
        <v>0</v>
      </c>
      <c r="H7" s="98" t="e">
        <f>E7</f>
        <v>#DIV/0!</v>
      </c>
      <c r="I7" s="135" t="e">
        <f>G7*H7</f>
        <v>#DIV/0!</v>
      </c>
      <c r="J7" s="134">
        <f>Données!$E$14</f>
        <v>0</v>
      </c>
      <c r="K7" s="98" t="e">
        <f>E7</f>
        <v>#DIV/0!</v>
      </c>
      <c r="L7" s="135" t="e">
        <f>J7*K7</f>
        <v>#DIV/0!</v>
      </c>
      <c r="M7" s="127" t="e">
        <f t="shared" si="0"/>
        <v>#DIV/0!</v>
      </c>
    </row>
    <row r="8" spans="2:13">
      <c r="B8" s="124" t="s">
        <v>25</v>
      </c>
      <c r="C8" s="130"/>
      <c r="D8" s="134">
        <f>Données!C15</f>
        <v>0</v>
      </c>
      <c r="E8" s="98" t="e">
        <f>'Données complémentaires'!C11/('Coûtdepro+pertinent'!D8+'Coûtdepro+pertinent'!G8+'Coûtdepro+pertinent'!J8)</f>
        <v>#DIV/0!</v>
      </c>
      <c r="F8" s="135" t="e">
        <f>D8*E8</f>
        <v>#DIV/0!</v>
      </c>
      <c r="G8" s="134">
        <f>Données!D15</f>
        <v>0</v>
      </c>
      <c r="H8" s="98" t="e">
        <f>E8</f>
        <v>#DIV/0!</v>
      </c>
      <c r="I8" s="135" t="e">
        <f>G8*H8</f>
        <v>#DIV/0!</v>
      </c>
      <c r="J8" s="134">
        <f>Données!E15</f>
        <v>0</v>
      </c>
      <c r="K8" s="98" t="e">
        <f>E8</f>
        <v>#DIV/0!</v>
      </c>
      <c r="L8" s="135" t="e">
        <f>J8*K8</f>
        <v>#DIV/0!</v>
      </c>
      <c r="M8" s="127" t="e">
        <f t="shared" si="0"/>
        <v>#DIV/0!</v>
      </c>
    </row>
    <row r="9" spans="2:13">
      <c r="B9" s="124" t="s">
        <v>35</v>
      </c>
      <c r="C9" s="130" t="s">
        <v>15</v>
      </c>
      <c r="D9" s="134">
        <f>IF(ISBLANK($C9),"",VLOOKUP($C9,Table_coutproduction,2,0))</f>
        <v>0</v>
      </c>
      <c r="E9" s="98" t="e">
        <f>IF(ISBLANK(C9),"",'Données complémentaires'!C12/('Coûtdepro+pertinent'!D9+'Coûtdepro+pertinent'!G9+'Coûtdepro+pertinent'!J9))</f>
        <v>#DIV/0!</v>
      </c>
      <c r="F9" s="135" t="e">
        <f>IF(ISBLANK(C9),"",D9*E9)</f>
        <v>#DIV/0!</v>
      </c>
      <c r="G9" s="134">
        <f>IF(ISBLANK($C9),"",VLOOKUP($C9,Table_coutproduction,3,0))</f>
        <v>0</v>
      </c>
      <c r="H9" s="98" t="e">
        <f>E9</f>
        <v>#DIV/0!</v>
      </c>
      <c r="I9" s="135" t="e">
        <f>IF(ISBLANK(C9),"",G9*H9)</f>
        <v>#DIV/0!</v>
      </c>
      <c r="J9" s="134">
        <f>IF(ISBLANK($C9),"",VLOOKUP($C9,Table_coutproduction,4,0))</f>
        <v>0</v>
      </c>
      <c r="K9" s="98" t="e">
        <f>E9</f>
        <v>#DIV/0!</v>
      </c>
      <c r="L9" s="135" t="e">
        <f>IF(ISBLANK(C9),"",J9*K9)</f>
        <v>#DIV/0!</v>
      </c>
      <c r="M9" s="127" t="e">
        <f t="shared" si="0"/>
        <v>#DIV/0!</v>
      </c>
    </row>
    <row r="10" spans="2:13" ht="15.75" thickBot="1">
      <c r="B10" s="125" t="s">
        <v>23</v>
      </c>
      <c r="C10" s="131" t="s">
        <v>28</v>
      </c>
      <c r="D10" s="72">
        <f>IF(ISBLANK($C10),"",VLOOKUP($C10,Table_coutproduction,2,0))</f>
        <v>0</v>
      </c>
      <c r="E10" s="122" t="e">
        <f>IF(ISBLANK(C10),"",'Données complémentaires'!C13/('Coûtdepro+pertinent'!D10+'Coûtdepro+pertinent'!G10+'Coûtdepro+pertinent'!J10))</f>
        <v>#DIV/0!</v>
      </c>
      <c r="F10" s="73" t="e">
        <f>IF(ISBLANK(C10),"",D10*E10)</f>
        <v>#DIV/0!</v>
      </c>
      <c r="G10" s="72">
        <f>IF(ISBLANK($C10),"",VLOOKUP($C10,Table_coutproduction,3,0))</f>
        <v>0</v>
      </c>
      <c r="H10" s="122" t="e">
        <f>E10</f>
        <v>#DIV/0!</v>
      </c>
      <c r="I10" s="73" t="e">
        <f>IF(ISBLANK(C10),"",G10*H10)</f>
        <v>#DIV/0!</v>
      </c>
      <c r="J10" s="72">
        <f>IF(ISBLANK($C10),"",VLOOKUP($C10,Table_coutproduction,4,0))</f>
        <v>0</v>
      </c>
      <c r="K10" s="122" t="e">
        <f>E10</f>
        <v>#DIV/0!</v>
      </c>
      <c r="L10" s="73" t="e">
        <f>IF(ISBLANK(C10),"",J10*K10)</f>
        <v>#DIV/0!</v>
      </c>
      <c r="M10" s="128" t="e">
        <f t="shared" si="0"/>
        <v>#DIV/0!</v>
      </c>
    </row>
    <row r="11" spans="2:13" s="13" customFormat="1" thickBot="1">
      <c r="B11" s="170" t="s">
        <v>21</v>
      </c>
      <c r="C11" s="200"/>
      <c r="D11" s="85">
        <f>Données!$C$18</f>
        <v>0</v>
      </c>
      <c r="E11" s="86" t="e">
        <f>F11/D11</f>
        <v>#DIV/0!</v>
      </c>
      <c r="F11" s="88" t="e">
        <f>SUM(F6:F10)</f>
        <v>#DIV/0!</v>
      </c>
      <c r="G11" s="85">
        <f>Données!$D$18</f>
        <v>0</v>
      </c>
      <c r="H11" s="86" t="e">
        <f>I11/G11</f>
        <v>#DIV/0!</v>
      </c>
      <c r="I11" s="88" t="e">
        <f>SUM(I6:I10)</f>
        <v>#DIV/0!</v>
      </c>
      <c r="J11" s="85">
        <f>Données!$E$18</f>
        <v>0</v>
      </c>
      <c r="K11" s="86" t="e">
        <f>L11/J11</f>
        <v>#DIV/0!</v>
      </c>
      <c r="L11" s="88" t="e">
        <f>SUM(L6:L10)</f>
        <v>#DIV/0!</v>
      </c>
      <c r="M11" s="136" t="e">
        <f t="shared" si="0"/>
        <v>#DIV/0!</v>
      </c>
    </row>
    <row r="12" spans="2:13" ht="15.75" thickBot="1">
      <c r="M12" s="99"/>
    </row>
    <row r="13" spans="2:13" s="103" customFormat="1" ht="15.75" thickBot="1">
      <c r="B13" s="201" t="s">
        <v>32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186"/>
    </row>
    <row r="14" spans="2:13" s="139" customFormat="1" thickBot="1">
      <c r="B14" s="141" t="s">
        <v>33</v>
      </c>
      <c r="C14" s="142" t="str">
        <f>'Coût de production'!C9</f>
        <v>Consommations M1</v>
      </c>
      <c r="D14" s="143"/>
      <c r="E14" s="144"/>
      <c r="F14" s="143"/>
      <c r="G14" s="145"/>
      <c r="H14" s="144"/>
      <c r="I14" s="143"/>
      <c r="J14" s="143"/>
      <c r="K14" s="144"/>
      <c r="L14" s="143"/>
      <c r="M14" s="146"/>
    </row>
    <row r="15" spans="2:13" s="103" customFormat="1" ht="15.75" thickBot="1">
      <c r="B15" s="170" t="s">
        <v>21</v>
      </c>
      <c r="C15" s="200"/>
      <c r="D15" s="154">
        <f>'Coût de production'!D10:O10</f>
        <v>0</v>
      </c>
      <c r="E15" s="155" t="e">
        <f>'Coût de production'!E10:P10</f>
        <v>#DIV/0!</v>
      </c>
      <c r="F15" s="156" t="e">
        <f>'Coût de production'!F10:Q10</f>
        <v>#DIV/0!</v>
      </c>
      <c r="G15" s="157">
        <f>'Coût de production'!G10:R10</f>
        <v>0</v>
      </c>
      <c r="H15" s="155" t="e">
        <f>'Coût de production'!H10:S10</f>
        <v>#DIV/0!</v>
      </c>
      <c r="I15" s="158" t="e">
        <f>'Coût de production'!I10:T10</f>
        <v>#DIV/0!</v>
      </c>
      <c r="J15" s="159">
        <f>'Coût de production'!J10:U10</f>
        <v>0</v>
      </c>
      <c r="K15" s="155" t="e">
        <f>'Coût de production'!K10:V10</f>
        <v>#DIV/0!</v>
      </c>
      <c r="L15" s="158" t="e">
        <f>'Coût de production'!L10:W10</f>
        <v>#DIV/0!</v>
      </c>
      <c r="M15" s="153" t="e">
        <f>'Coût de production'!M10:X10</f>
        <v>#DIV/0!</v>
      </c>
    </row>
    <row r="16" spans="2:13" s="139" customFormat="1" thickBot="1">
      <c r="B16" s="141" t="s">
        <v>33</v>
      </c>
      <c r="C16" s="142" t="str">
        <f>'Coût de production'!C14</f>
        <v>Consommations M2</v>
      </c>
      <c r="D16" s="149"/>
      <c r="E16" s="150"/>
      <c r="F16" s="145"/>
      <c r="G16" s="149"/>
      <c r="H16" s="150"/>
      <c r="I16" s="145"/>
      <c r="J16" s="149"/>
      <c r="K16" s="150"/>
      <c r="L16" s="145"/>
      <c r="M16" s="151"/>
    </row>
    <row r="17" spans="2:13" s="103" customFormat="1" ht="15.75" thickBot="1">
      <c r="B17" s="170" t="s">
        <v>21</v>
      </c>
      <c r="C17" s="200"/>
      <c r="D17" s="154">
        <f>'Coût de production'!D15:O15</f>
        <v>0</v>
      </c>
      <c r="E17" s="155" t="e">
        <f>'Coût de production'!E15:P15</f>
        <v>#DIV/0!</v>
      </c>
      <c r="F17" s="156" t="e">
        <f>'Coût de production'!F15:Q15</f>
        <v>#DIV/0!</v>
      </c>
      <c r="G17" s="159">
        <f>'Coût de production'!G15:R15</f>
        <v>0</v>
      </c>
      <c r="H17" s="155" t="e">
        <f>'Coût de production'!H15:S15</f>
        <v>#DIV/0!</v>
      </c>
      <c r="I17" s="158" t="e">
        <f>'Coût de production'!I15:T15</f>
        <v>#DIV/0!</v>
      </c>
      <c r="J17" s="159">
        <f>'Coût de production'!J15:U15</f>
        <v>0</v>
      </c>
      <c r="K17" s="155" t="e">
        <f>'Coût de production'!K15:V15</f>
        <v>#DIV/0!</v>
      </c>
      <c r="L17" s="158" t="e">
        <f>'Coût de production'!L15:W15</f>
        <v>#DIV/0!</v>
      </c>
      <c r="M17" s="153" t="e">
        <f>'Coût de production'!M15:X15</f>
        <v>#DIV/0!</v>
      </c>
    </row>
    <row r="18" spans="2:13" s="139" customFormat="1" thickBot="1">
      <c r="B18" s="141" t="s">
        <v>34</v>
      </c>
      <c r="C18" s="142" t="str">
        <f>'Coût de production'!C19</f>
        <v>Temps de M.O.D.</v>
      </c>
      <c r="D18" s="145"/>
      <c r="E18" s="150"/>
      <c r="F18" s="145"/>
      <c r="G18" s="145"/>
      <c r="H18" s="150"/>
      <c r="I18" s="145"/>
      <c r="J18" s="145"/>
      <c r="K18" s="150"/>
      <c r="L18" s="145"/>
      <c r="M18" s="151"/>
    </row>
    <row r="19" spans="2:13" s="103" customFormat="1" ht="15.75" thickBot="1">
      <c r="B19" s="170" t="s">
        <v>21</v>
      </c>
      <c r="C19" s="200"/>
      <c r="D19" s="154">
        <f>'Coût de production'!D20:O20</f>
        <v>0</v>
      </c>
      <c r="E19" s="155" t="e">
        <f>'Coût de production'!E20:P20</f>
        <v>#DIV/0!</v>
      </c>
      <c r="F19" s="156" t="e">
        <f>'Coût de production'!F20:Q20</f>
        <v>#DIV/0!</v>
      </c>
      <c r="G19" s="159">
        <f>'Coût de production'!G20:R20</f>
        <v>0</v>
      </c>
      <c r="H19" s="155" t="e">
        <f>'Coût de production'!H20:S20</f>
        <v>#DIV/0!</v>
      </c>
      <c r="I19" s="158" t="e">
        <f>'Coût de production'!I20:T20</f>
        <v>#DIV/0!</v>
      </c>
      <c r="J19" s="159">
        <f>'Coût de production'!J20:U20</f>
        <v>0</v>
      </c>
      <c r="K19" s="155" t="e">
        <f>'Coût de production'!K20:V20</f>
        <v>#DIV/0!</v>
      </c>
      <c r="L19" s="158" t="e">
        <f>'Coût de production'!L20:W20</f>
        <v>#DIV/0!</v>
      </c>
      <c r="M19" s="153" t="e">
        <f>'Coût de production'!M20:X20</f>
        <v>#DIV/0!</v>
      </c>
    </row>
    <row r="20" spans="2:13" s="139" customFormat="1" thickBot="1">
      <c r="B20" s="141" t="s">
        <v>33</v>
      </c>
      <c r="C20" s="142" t="str">
        <f>'Coût de production'!C24</f>
        <v>Temps machine</v>
      </c>
      <c r="D20" s="145"/>
      <c r="E20" s="152"/>
      <c r="F20" s="145"/>
      <c r="G20" s="145"/>
      <c r="H20" s="152"/>
      <c r="I20" s="145"/>
      <c r="J20" s="143"/>
      <c r="K20" s="152"/>
      <c r="L20" s="145"/>
      <c r="M20" s="151"/>
    </row>
    <row r="21" spans="2:13" s="103" customFormat="1" ht="15.75" thickBot="1">
      <c r="B21" s="170" t="s">
        <v>21</v>
      </c>
      <c r="C21" s="200"/>
      <c r="D21" s="154">
        <f>'Coût de production'!D25:O25</f>
        <v>0</v>
      </c>
      <c r="E21" s="155" t="e">
        <f>'Coût de production'!E25:P25</f>
        <v>#DIV/0!</v>
      </c>
      <c r="F21" s="156" t="e">
        <f>'Coût de production'!F25:Q25</f>
        <v>#DIV/0!</v>
      </c>
      <c r="G21" s="159">
        <f>'Coût de production'!G25:R25</f>
        <v>0</v>
      </c>
      <c r="H21" s="155" t="e">
        <f>'Coût de production'!H25:S25</f>
        <v>#DIV/0!</v>
      </c>
      <c r="I21" s="158" t="e">
        <f>'Coût de production'!I25:T25</f>
        <v>#DIV/0!</v>
      </c>
      <c r="J21" s="159">
        <f>'Coût de production'!J25:U25</f>
        <v>0</v>
      </c>
      <c r="K21" s="155" t="e">
        <f>'Coût de production'!K25:V25</f>
        <v>#DIV/0!</v>
      </c>
      <c r="L21" s="158" t="e">
        <f>'Coût de production'!L25:W25</f>
        <v>#DIV/0!</v>
      </c>
      <c r="M21" s="153" t="e">
        <f>'Coût de production'!M25:X25</f>
        <v>#DIV/0!</v>
      </c>
    </row>
    <row r="22" spans="2:13" s="139" customFormat="1" thickBot="1">
      <c r="B22" s="141" t="s">
        <v>33</v>
      </c>
      <c r="C22" s="142" t="str">
        <f>'Coût de production'!C29</f>
        <v>Nombre de lots</v>
      </c>
      <c r="D22" s="149"/>
      <c r="E22" s="152"/>
      <c r="F22" s="145"/>
      <c r="G22" s="142"/>
      <c r="H22" s="152"/>
      <c r="I22" s="145"/>
      <c r="J22" s="142"/>
      <c r="K22" s="152"/>
      <c r="L22" s="145"/>
      <c r="M22" s="151"/>
    </row>
    <row r="23" spans="2:13" s="103" customFormat="1" ht="15.75" thickBot="1">
      <c r="B23" s="170" t="s">
        <v>21</v>
      </c>
      <c r="C23" s="200"/>
      <c r="D23" s="154">
        <f>'Coût de production'!D30:O30</f>
        <v>0</v>
      </c>
      <c r="E23" s="155" t="e">
        <f>'Coût de production'!E30:P30</f>
        <v>#DIV/0!</v>
      </c>
      <c r="F23" s="156" t="e">
        <f>'Coût de production'!F30:Q30</f>
        <v>#DIV/0!</v>
      </c>
      <c r="G23" s="159">
        <f>'Coût de production'!G30:R30</f>
        <v>0</v>
      </c>
      <c r="H23" s="155" t="e">
        <f>'Coût de production'!H30:S30</f>
        <v>#DIV/0!</v>
      </c>
      <c r="I23" s="158" t="e">
        <f>'Coût de production'!I30:T30</f>
        <v>#DIV/0!</v>
      </c>
      <c r="J23" s="159">
        <f>'Coût de production'!J30:U30</f>
        <v>0</v>
      </c>
      <c r="K23" s="155" t="e">
        <f>'Coût de production'!K30:V30</f>
        <v>#DIV/0!</v>
      </c>
      <c r="L23" s="158" t="e">
        <f>'Coût de production'!L30:W30</f>
        <v>#DIV/0!</v>
      </c>
      <c r="M23" s="153" t="e">
        <f>'Coût de production'!M30:X30</f>
        <v>#DIV/0!</v>
      </c>
    </row>
    <row r="24" spans="2:13" s="139" customFormat="1" thickBot="1">
      <c r="B24" s="147" t="s">
        <v>33</v>
      </c>
      <c r="C24" s="59" t="str">
        <f>'Coût de production'!C34</f>
        <v>Quantités produites</v>
      </c>
      <c r="D24" s="138"/>
      <c r="E24" s="140"/>
      <c r="F24" s="138"/>
      <c r="G24" s="137"/>
      <c r="H24" s="140"/>
      <c r="I24" s="138"/>
      <c r="J24" s="137"/>
      <c r="K24" s="140"/>
      <c r="L24" s="138"/>
      <c r="M24" s="148"/>
    </row>
    <row r="25" spans="2:13" s="103" customFormat="1" ht="15.75" thickBot="1">
      <c r="B25" s="170" t="s">
        <v>21</v>
      </c>
      <c r="C25" s="200"/>
      <c r="D25" s="154">
        <f>'Coût de production'!D35:O35</f>
        <v>0</v>
      </c>
      <c r="E25" s="155" t="e">
        <f>'Coût de production'!E35:P35</f>
        <v>#DIV/0!</v>
      </c>
      <c r="F25" s="156" t="e">
        <f>'Coût de production'!F35:Q35</f>
        <v>#DIV/0!</v>
      </c>
      <c r="G25" s="159">
        <f>'Coût de production'!G35:R35</f>
        <v>0</v>
      </c>
      <c r="H25" s="155" t="e">
        <f>'Coût de production'!H35:S35</f>
        <v>#DIV/0!</v>
      </c>
      <c r="I25" s="158" t="e">
        <f>'Coût de production'!I35:T35</f>
        <v>#DIV/0!</v>
      </c>
      <c r="J25" s="159">
        <f>'Coût de production'!J35:U35</f>
        <v>0</v>
      </c>
      <c r="K25" s="155" t="e">
        <f>'Coût de production'!K35:V35</f>
        <v>#DIV/0!</v>
      </c>
      <c r="L25" s="158" t="e">
        <f>'Coût de production'!L35:W35</f>
        <v>#DIV/0!</v>
      </c>
      <c r="M25" s="153" t="e">
        <f>'Coût de production'!M35:X35</f>
        <v>#DIV/0!</v>
      </c>
    </row>
    <row r="26" spans="2:13" s="103" customFormat="1">
      <c r="B26" s="100"/>
      <c r="C26" s="100"/>
      <c r="D26" s="100"/>
      <c r="E26" s="100"/>
      <c r="F26" s="100"/>
      <c r="G26" s="100"/>
      <c r="H26" s="106"/>
      <c r="I26" s="100"/>
      <c r="J26" s="100"/>
      <c r="K26" s="100"/>
      <c r="L26" s="101"/>
      <c r="M26" s="102"/>
    </row>
    <row r="27" spans="2:13" s="103" customFormat="1">
      <c r="B27" s="100"/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102"/>
    </row>
    <row r="28" spans="2:13" s="103" customFormat="1">
      <c r="B28" s="100"/>
      <c r="C28" s="100"/>
      <c r="D28" s="104"/>
      <c r="E28" s="105"/>
      <c r="F28" s="104"/>
      <c r="G28" s="104"/>
      <c r="H28" s="105"/>
      <c r="I28" s="104"/>
      <c r="J28" s="107"/>
      <c r="K28" s="108"/>
      <c r="L28" s="107"/>
      <c r="M28" s="102"/>
    </row>
    <row r="29" spans="2:13" s="103" customFormat="1">
      <c r="B29" s="100"/>
      <c r="C29" s="100"/>
      <c r="D29" s="104"/>
      <c r="E29" s="105"/>
      <c r="F29" s="104"/>
      <c r="G29" s="94"/>
      <c r="H29" s="105"/>
      <c r="I29" s="104"/>
      <c r="J29" s="107"/>
      <c r="K29" s="108"/>
      <c r="L29" s="107"/>
      <c r="M29" s="102"/>
    </row>
    <row r="30" spans="2:13" s="103" customFormat="1">
      <c r="B30" s="100"/>
      <c r="C30" s="100"/>
      <c r="D30" s="104"/>
      <c r="E30" s="105"/>
      <c r="F30" s="104"/>
      <c r="G30" s="104"/>
      <c r="H30" s="105"/>
      <c r="I30" s="104"/>
      <c r="J30" s="107"/>
      <c r="K30" s="108"/>
      <c r="L30" s="107"/>
      <c r="M30" s="102"/>
    </row>
    <row r="31" spans="2:13" s="103" customFormat="1">
      <c r="B31" s="100"/>
      <c r="C31" s="100"/>
      <c r="D31" s="94"/>
      <c r="E31" s="95"/>
      <c r="F31" s="94"/>
      <c r="G31" s="94"/>
      <c r="H31" s="95"/>
      <c r="I31" s="94"/>
      <c r="J31" s="96"/>
      <c r="K31" s="97"/>
      <c r="L31" s="96"/>
      <c r="M31" s="102"/>
    </row>
    <row r="32" spans="2:13">
      <c r="B32" s="34"/>
      <c r="C32" s="34"/>
      <c r="D32" s="34"/>
      <c r="E32" s="34"/>
      <c r="F32" s="34"/>
      <c r="G32" s="34"/>
      <c r="H32" s="34"/>
      <c r="I32" s="34"/>
    </row>
    <row r="33" spans="2:9">
      <c r="B33" s="34"/>
      <c r="C33" s="34"/>
      <c r="D33" s="34"/>
      <c r="E33" s="34"/>
      <c r="F33" s="34"/>
      <c r="G33" s="34"/>
      <c r="H33" s="34"/>
      <c r="I33" s="34"/>
    </row>
    <row r="34" spans="2:9">
      <c r="B34" s="34"/>
      <c r="C34" s="34"/>
      <c r="D34" s="34"/>
      <c r="E34" s="34"/>
      <c r="F34" s="34"/>
      <c r="G34" s="34"/>
      <c r="H34" s="34"/>
      <c r="I34" s="34"/>
    </row>
    <row r="35" spans="2:9">
      <c r="B35" s="34"/>
      <c r="C35" s="34"/>
      <c r="D35" s="34"/>
      <c r="E35" s="34"/>
      <c r="F35" s="34"/>
      <c r="G35" s="34"/>
      <c r="H35" s="34"/>
      <c r="I35" s="34"/>
    </row>
    <row r="36" spans="2:9">
      <c r="B36" s="34"/>
      <c r="C36" s="34"/>
      <c r="D36" s="34"/>
      <c r="E36" s="34"/>
      <c r="F36" s="34"/>
      <c r="G36" s="34"/>
      <c r="H36" s="34"/>
      <c r="I36" s="34"/>
    </row>
    <row r="37" spans="2:9">
      <c r="B37" s="34"/>
      <c r="C37" s="34"/>
      <c r="D37" s="34"/>
      <c r="E37" s="34"/>
      <c r="F37" s="34"/>
      <c r="G37" s="34"/>
      <c r="H37" s="34"/>
      <c r="I37" s="34"/>
    </row>
    <row r="38" spans="2:9">
      <c r="B38" s="34"/>
      <c r="C38" s="34"/>
      <c r="D38" s="34"/>
      <c r="E38" s="34"/>
      <c r="F38" s="34"/>
      <c r="G38" s="34"/>
      <c r="H38" s="34"/>
      <c r="I38" s="34"/>
    </row>
    <row r="39" spans="2:9">
      <c r="B39" s="34"/>
      <c r="C39" s="34"/>
      <c r="D39" s="34"/>
      <c r="E39" s="34"/>
      <c r="F39" s="34"/>
      <c r="G39" s="34"/>
      <c r="H39" s="34"/>
      <c r="I39" s="34"/>
    </row>
    <row r="40" spans="2:9">
      <c r="B40" s="34"/>
      <c r="C40" s="34"/>
      <c r="D40" s="34"/>
      <c r="E40" s="34"/>
      <c r="F40" s="34"/>
      <c r="G40" s="34"/>
      <c r="H40" s="34"/>
      <c r="I40" s="34"/>
    </row>
    <row r="41" spans="2:9">
      <c r="B41" s="34"/>
      <c r="C41" s="34"/>
      <c r="D41" s="34"/>
      <c r="E41" s="34"/>
      <c r="F41" s="34"/>
      <c r="G41" s="34"/>
      <c r="H41" s="34"/>
      <c r="I41" s="34"/>
    </row>
    <row r="42" spans="2:9">
      <c r="B42" s="34"/>
      <c r="C42" s="34"/>
      <c r="D42" s="34"/>
      <c r="E42" s="34"/>
      <c r="F42" s="34"/>
      <c r="G42" s="34"/>
      <c r="H42" s="34"/>
      <c r="I42" s="34"/>
    </row>
    <row r="43" spans="2:9">
      <c r="B43" s="34"/>
      <c r="C43" s="34"/>
      <c r="D43" s="34"/>
      <c r="E43" s="34"/>
      <c r="F43" s="34"/>
      <c r="G43" s="34"/>
      <c r="H43" s="34"/>
      <c r="I43" s="34"/>
    </row>
    <row r="44" spans="2:9">
      <c r="B44" s="34"/>
      <c r="C44" s="34"/>
      <c r="D44" s="34"/>
      <c r="E44" s="34"/>
      <c r="F44" s="34"/>
      <c r="G44" s="34"/>
      <c r="H44" s="34"/>
      <c r="I44" s="34"/>
    </row>
    <row r="45" spans="2:9">
      <c r="B45" s="34"/>
      <c r="C45" s="34"/>
      <c r="D45" s="34"/>
      <c r="E45" s="34"/>
      <c r="F45" s="34"/>
      <c r="G45" s="34"/>
      <c r="H45" s="34"/>
      <c r="I45" s="34"/>
    </row>
    <row r="46" spans="2:9">
      <c r="B46" s="34"/>
      <c r="C46" s="34"/>
      <c r="D46" s="34"/>
      <c r="E46" s="34"/>
      <c r="F46" s="34"/>
      <c r="G46" s="34"/>
      <c r="H46" s="34"/>
      <c r="I46" s="34"/>
    </row>
    <row r="47" spans="2:9">
      <c r="B47" s="34"/>
      <c r="C47" s="34"/>
      <c r="D47" s="34"/>
      <c r="E47" s="34"/>
      <c r="F47" s="34"/>
      <c r="G47" s="34"/>
      <c r="H47" s="34"/>
      <c r="I47" s="34"/>
    </row>
    <row r="48" spans="2:9">
      <c r="B48" s="34"/>
      <c r="C48" s="34"/>
      <c r="D48" s="34"/>
      <c r="E48" s="34"/>
      <c r="F48" s="34"/>
      <c r="G48" s="34"/>
      <c r="H48" s="34"/>
      <c r="I48" s="34"/>
    </row>
    <row r="49" spans="2:9">
      <c r="B49" s="34"/>
      <c r="C49" s="34"/>
      <c r="D49" s="34"/>
      <c r="E49" s="34"/>
      <c r="F49" s="34"/>
      <c r="G49" s="34"/>
      <c r="H49" s="34"/>
      <c r="I49" s="34"/>
    </row>
    <row r="50" spans="2:9">
      <c r="B50" s="34"/>
      <c r="C50" s="34"/>
      <c r="D50" s="34"/>
      <c r="E50" s="34"/>
      <c r="F50" s="34"/>
      <c r="G50" s="34"/>
      <c r="H50" s="34"/>
      <c r="I50" s="34"/>
    </row>
    <row r="51" spans="2:9">
      <c r="B51" s="34"/>
      <c r="C51" s="34"/>
      <c r="D51" s="34"/>
      <c r="E51" s="34"/>
      <c r="F51" s="34"/>
      <c r="G51" s="34"/>
      <c r="H51" s="34"/>
      <c r="I51" s="34"/>
    </row>
    <row r="52" spans="2:9">
      <c r="B52" s="34"/>
      <c r="C52" s="34"/>
      <c r="D52" s="34"/>
      <c r="E52" s="34"/>
      <c r="F52" s="34"/>
      <c r="G52" s="34"/>
      <c r="H52" s="34"/>
      <c r="I52" s="34"/>
    </row>
    <row r="53" spans="2:9">
      <c r="B53" s="34"/>
      <c r="C53" s="34"/>
      <c r="D53" s="34"/>
      <c r="E53" s="34"/>
      <c r="F53" s="34"/>
      <c r="G53" s="34"/>
      <c r="H53" s="34"/>
      <c r="I53" s="34"/>
    </row>
    <row r="54" spans="2:9">
      <c r="B54" s="34"/>
      <c r="C54" s="34"/>
      <c r="D54" s="34"/>
      <c r="E54" s="34"/>
      <c r="F54" s="34"/>
      <c r="G54" s="34"/>
      <c r="H54" s="34"/>
      <c r="I54" s="34"/>
    </row>
    <row r="55" spans="2:9">
      <c r="B55" s="34"/>
      <c r="C55" s="34"/>
      <c r="D55" s="34"/>
      <c r="E55" s="34"/>
      <c r="F55" s="34"/>
      <c r="G55" s="34"/>
      <c r="H55" s="34"/>
      <c r="I55" s="34"/>
    </row>
    <row r="56" spans="2:9">
      <c r="B56" s="34"/>
      <c r="C56" s="34"/>
      <c r="D56" s="34"/>
      <c r="E56" s="34"/>
      <c r="F56" s="34"/>
      <c r="G56" s="34"/>
      <c r="H56" s="34"/>
      <c r="I56" s="34"/>
    </row>
    <row r="57" spans="2:9">
      <c r="B57" s="34"/>
      <c r="C57" s="34"/>
      <c r="D57" s="34"/>
      <c r="E57" s="34"/>
      <c r="F57" s="34"/>
      <c r="G57" s="34"/>
      <c r="H57" s="34"/>
      <c r="I57" s="34"/>
    </row>
    <row r="58" spans="2:9">
      <c r="B58" s="34"/>
      <c r="C58" s="34"/>
      <c r="D58" s="34"/>
      <c r="E58" s="34"/>
      <c r="F58" s="34"/>
      <c r="G58" s="34"/>
      <c r="H58" s="34"/>
      <c r="I58" s="34"/>
    </row>
    <row r="59" spans="2:9">
      <c r="B59" s="34"/>
      <c r="C59" s="34"/>
      <c r="D59" s="34"/>
      <c r="E59" s="34"/>
      <c r="F59" s="34"/>
      <c r="G59" s="34"/>
      <c r="H59" s="34"/>
      <c r="I59" s="34"/>
    </row>
    <row r="60" spans="2:9">
      <c r="B60" s="34"/>
      <c r="C60" s="34"/>
      <c r="D60" s="34"/>
      <c r="E60" s="34"/>
      <c r="F60" s="34"/>
      <c r="G60" s="34"/>
      <c r="H60" s="34"/>
      <c r="I60" s="34"/>
    </row>
    <row r="61" spans="2:9">
      <c r="B61" s="34"/>
      <c r="C61" s="34"/>
      <c r="D61" s="34"/>
      <c r="E61" s="34"/>
      <c r="F61" s="34"/>
      <c r="G61" s="34"/>
      <c r="H61" s="34"/>
      <c r="I61" s="34"/>
    </row>
    <row r="62" spans="2:9">
      <c r="B62" s="34"/>
      <c r="C62" s="34"/>
      <c r="D62" s="34"/>
      <c r="E62" s="34"/>
      <c r="F62" s="34"/>
      <c r="G62" s="34"/>
      <c r="H62" s="34"/>
      <c r="I62" s="34"/>
    </row>
    <row r="63" spans="2:9">
      <c r="B63" s="34"/>
      <c r="C63" s="34"/>
      <c r="D63" s="34"/>
      <c r="E63" s="34"/>
      <c r="F63" s="34"/>
      <c r="G63" s="34"/>
      <c r="H63" s="34"/>
      <c r="I63" s="34"/>
    </row>
    <row r="64" spans="2:9">
      <c r="B64" s="34"/>
      <c r="C64" s="34"/>
      <c r="D64" s="34"/>
      <c r="E64" s="34"/>
      <c r="F64" s="34"/>
      <c r="G64" s="34"/>
      <c r="H64" s="34"/>
      <c r="I64" s="34"/>
    </row>
    <row r="65" spans="2:9">
      <c r="B65" s="34"/>
      <c r="C65" s="34"/>
      <c r="D65" s="34"/>
      <c r="E65" s="34"/>
      <c r="F65" s="34"/>
      <c r="G65" s="34"/>
      <c r="H65" s="34"/>
      <c r="I65" s="34"/>
    </row>
    <row r="66" spans="2:9">
      <c r="B66" s="34"/>
      <c r="C66" s="34"/>
      <c r="D66" s="34"/>
      <c r="E66" s="34"/>
      <c r="F66" s="34"/>
      <c r="G66" s="34"/>
      <c r="H66" s="34"/>
      <c r="I66" s="34"/>
    </row>
    <row r="67" spans="2:9">
      <c r="B67" s="34"/>
      <c r="C67" s="34"/>
      <c r="D67" s="34"/>
      <c r="E67" s="34"/>
      <c r="F67" s="34"/>
      <c r="G67" s="34"/>
      <c r="H67" s="34"/>
      <c r="I67" s="34"/>
    </row>
    <row r="68" spans="2:9">
      <c r="B68" s="34"/>
      <c r="C68" s="34"/>
      <c r="D68" s="34"/>
      <c r="E68" s="34"/>
      <c r="F68" s="34"/>
      <c r="G68" s="34"/>
      <c r="H68" s="34"/>
      <c r="I68" s="34"/>
    </row>
    <row r="69" spans="2:9">
      <c r="B69" s="34"/>
      <c r="C69" s="34"/>
      <c r="D69" s="34"/>
      <c r="E69" s="34"/>
      <c r="F69" s="34"/>
      <c r="G69" s="34"/>
      <c r="H69" s="34"/>
      <c r="I69" s="34"/>
    </row>
    <row r="70" spans="2:9">
      <c r="B70" s="34"/>
      <c r="C70" s="34"/>
      <c r="D70" s="34"/>
      <c r="E70" s="34"/>
      <c r="F70" s="34"/>
      <c r="G70" s="34"/>
      <c r="H70" s="34"/>
      <c r="I70" s="34"/>
    </row>
    <row r="71" spans="2:9">
      <c r="B71" s="34"/>
      <c r="C71" s="34"/>
      <c r="D71" s="34"/>
      <c r="E71" s="34"/>
      <c r="F71" s="34"/>
      <c r="G71" s="34"/>
      <c r="H71" s="34"/>
      <c r="I71" s="34"/>
    </row>
    <row r="72" spans="2:9">
      <c r="B72" s="34"/>
      <c r="C72" s="34"/>
      <c r="D72" s="34"/>
      <c r="E72" s="34"/>
      <c r="F72" s="34"/>
      <c r="G72" s="34"/>
      <c r="H72" s="34"/>
      <c r="I72" s="34"/>
    </row>
  </sheetData>
  <sheetProtection sheet="1" objects="1" scenarios="1"/>
  <mergeCells count="15">
    <mergeCell ref="B15:C15"/>
    <mergeCell ref="B25:C25"/>
    <mergeCell ref="B23:C23"/>
    <mergeCell ref="B17:C17"/>
    <mergeCell ref="B19:C19"/>
    <mergeCell ref="B21:C21"/>
    <mergeCell ref="G4:I4"/>
    <mergeCell ref="D4:F4"/>
    <mergeCell ref="B11:C11"/>
    <mergeCell ref="B2:M2"/>
    <mergeCell ref="B13:M13"/>
    <mergeCell ref="M4:M5"/>
    <mergeCell ref="B4:B5"/>
    <mergeCell ref="C4:C5"/>
    <mergeCell ref="J4:L4"/>
  </mergeCells>
  <phoneticPr fontId="2" type="noConversion"/>
  <dataValidations count="1">
    <dataValidation type="list" allowBlank="1" showInputMessage="1" showErrorMessage="1" sqref="C30 C24 C9:C10">
      <formula1>UOproduction</formula1>
    </dataValidation>
  </dataValidations>
  <pageMargins left="0.78740157480314965" right="0.78740157480314965" top="0.56000000000000005" bottom="0.98425196850393704" header="0.34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Données</vt:lpstr>
      <vt:lpstr>Coût d'achat</vt:lpstr>
      <vt:lpstr>Coût de production</vt:lpstr>
      <vt:lpstr>Données complémentaires</vt:lpstr>
      <vt:lpstr>Coûtdepro+pertinent</vt:lpstr>
      <vt:lpstr>Centre_de_production</vt:lpstr>
      <vt:lpstr>table_appro</vt:lpstr>
      <vt:lpstr>Table_coutproduction</vt:lpstr>
      <vt:lpstr>UOappro</vt:lpstr>
      <vt:lpstr>UOproduction</vt:lpstr>
    </vt:vector>
  </TitlesOfParts>
  <Company>IUT de Nantes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GRAPFIG</dc:creator>
  <cp:lastModifiedBy>Carlos JANUARIO</cp:lastModifiedBy>
  <cp:lastPrinted>2009-11-12T17:44:55Z</cp:lastPrinted>
  <dcterms:created xsi:type="dcterms:W3CDTF">2008-06-02T13:30:37Z</dcterms:created>
  <dcterms:modified xsi:type="dcterms:W3CDTF">2011-12-11T16:58:26Z</dcterms:modified>
</cp:coreProperties>
</file>